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95" windowWidth="20940" windowHeight="7815"/>
  </bookViews>
  <sheets>
    <sheet name="Parts" sheetId="1" r:id="rId1"/>
    <sheet name="Mounts" sheetId="4" r:id="rId2"/>
    <sheet name="Mechanical" sheetId="5" r:id="rId3"/>
  </sheets>
  <calcPr calcId="145621"/>
</workbook>
</file>

<file path=xl/calcChain.xml><?xml version="1.0" encoding="utf-8"?>
<calcChain xmlns="http://schemas.openxmlformats.org/spreadsheetml/2006/main">
  <c r="I5" i="1" l="1"/>
  <c r="L9" i="5" l="1"/>
  <c r="L8" i="5"/>
  <c r="E22" i="5"/>
  <c r="E21" i="5"/>
  <c r="E20" i="5"/>
  <c r="E19" i="5"/>
  <c r="E16" i="5"/>
  <c r="E15" i="5" l="1"/>
  <c r="E14" i="5"/>
  <c r="E13" i="5"/>
  <c r="E18" i="5"/>
  <c r="E17" i="5"/>
  <c r="E12" i="5"/>
  <c r="E9" i="5"/>
  <c r="E11" i="5"/>
  <c r="E10" i="5"/>
  <c r="E8" i="5"/>
  <c r="E7" i="5"/>
  <c r="E6" i="5"/>
  <c r="L7" i="5"/>
  <c r="L6" i="5"/>
  <c r="L5" i="5"/>
  <c r="E5" i="5"/>
  <c r="F42" i="4" l="1"/>
  <c r="G42" i="4" s="1"/>
  <c r="F28" i="4" l="1"/>
  <c r="G28" i="4" s="1"/>
  <c r="F21" i="4"/>
  <c r="G21" i="4" s="1"/>
  <c r="F20" i="4"/>
  <c r="G20" i="4" s="1"/>
  <c r="F19" i="4"/>
  <c r="G19" i="4" s="1"/>
  <c r="F18" i="4"/>
  <c r="G18" i="4" s="1"/>
  <c r="F35" i="4"/>
  <c r="A34" i="4" l="1"/>
  <c r="F34" i="4" s="1"/>
  <c r="G34" i="4" s="1"/>
  <c r="F27" i="4"/>
  <c r="G27" i="4" s="1"/>
  <c r="G15" i="4"/>
  <c r="G14" i="4"/>
  <c r="F15" i="4"/>
  <c r="F14" i="4"/>
  <c r="F10" i="4"/>
  <c r="G10" i="4"/>
  <c r="I68" i="1"/>
  <c r="H68" i="1"/>
  <c r="E119" i="1"/>
  <c r="E118" i="1"/>
  <c r="E117" i="1"/>
  <c r="E116" i="1"/>
  <c r="E115" i="1"/>
  <c r="E114" i="1"/>
  <c r="G95" i="4" l="1"/>
  <c r="F95" i="4"/>
  <c r="G94" i="4"/>
  <c r="F94" i="4"/>
  <c r="F93" i="4"/>
  <c r="E93" i="4"/>
  <c r="G93" i="4" s="1"/>
  <c r="G92" i="4"/>
  <c r="F92" i="4"/>
  <c r="G91" i="4"/>
  <c r="F91" i="4"/>
  <c r="G9" i="4"/>
  <c r="F9" i="4"/>
  <c r="F75" i="4"/>
  <c r="E75" i="4"/>
  <c r="G75" i="4" s="1"/>
  <c r="A8" i="4"/>
  <c r="F8" i="4" s="1"/>
  <c r="G8" i="4" s="1"/>
  <c r="E71" i="4"/>
  <c r="A71" i="4"/>
  <c r="F71" i="4" s="1"/>
  <c r="A70" i="4"/>
  <c r="G70" i="4" s="1"/>
  <c r="G69" i="4"/>
  <c r="F69" i="4"/>
  <c r="G67" i="4"/>
  <c r="F67" i="4"/>
  <c r="F66" i="4"/>
  <c r="E66" i="4"/>
  <c r="G66" i="4" s="1"/>
  <c r="F7" i="4"/>
  <c r="E7" i="4"/>
  <c r="G7" i="4" s="1"/>
  <c r="F64" i="4"/>
  <c r="E64" i="4"/>
  <c r="G64" i="4" s="1"/>
  <c r="F63" i="4"/>
  <c r="E63" i="4"/>
  <c r="G63" i="4" s="1"/>
  <c r="G61" i="4"/>
  <c r="F61" i="4"/>
  <c r="G60" i="4"/>
  <c r="F60" i="4"/>
  <c r="G59" i="4"/>
  <c r="F59" i="4"/>
  <c r="G58" i="4"/>
  <c r="F58" i="4"/>
  <c r="G57" i="4"/>
  <c r="F57" i="4"/>
  <c r="G56" i="4"/>
  <c r="F56" i="4"/>
  <c r="G71" i="4" l="1"/>
  <c r="G85" i="4" s="1"/>
  <c r="F70" i="4"/>
  <c r="E74" i="1" l="1"/>
  <c r="E120" i="1"/>
  <c r="E73" i="1"/>
  <c r="E72" i="1"/>
  <c r="E110" i="1"/>
  <c r="E112" i="1"/>
  <c r="E111" i="1"/>
  <c r="H5" i="1" l="1"/>
  <c r="I23" i="1"/>
  <c r="H23" i="1"/>
</calcChain>
</file>

<file path=xl/sharedStrings.xml><?xml version="1.0" encoding="utf-8"?>
<sst xmlns="http://schemas.openxmlformats.org/spreadsheetml/2006/main" count="643" uniqueCount="460">
  <si>
    <t>Mouser</t>
  </si>
  <si>
    <t>Quantity</t>
  </si>
  <si>
    <t>ceramic X7R</t>
  </si>
  <si>
    <t>Type</t>
  </si>
  <si>
    <t>Package</t>
  </si>
  <si>
    <t>SMT 0603</t>
  </si>
  <si>
    <t>0.1uF</t>
  </si>
  <si>
    <t xml:space="preserve">80-C0603C104K9R </t>
  </si>
  <si>
    <t>ceramic C0G</t>
  </si>
  <si>
    <t>toler</t>
  </si>
  <si>
    <t>81-GRM185C1H100FA01J</t>
  </si>
  <si>
    <t>1M</t>
  </si>
  <si>
    <t>thick film</t>
  </si>
  <si>
    <t>10k</t>
  </si>
  <si>
    <t>20k</t>
  </si>
  <si>
    <t>71-CRCW0603-20K-E3</t>
  </si>
  <si>
    <t>71-CRCW0603-1.0M-E3</t>
  </si>
  <si>
    <t>71-CRCW0603-10K-E3</t>
  </si>
  <si>
    <t>2.2k</t>
  </si>
  <si>
    <t>71-CRCW0603-2.2K-E3</t>
  </si>
  <si>
    <t>100k</t>
  </si>
  <si>
    <t>71-CRCW0603-100K-E3</t>
  </si>
  <si>
    <t>U1</t>
  </si>
  <si>
    <t>microcontroller</t>
  </si>
  <si>
    <t>U3</t>
  </si>
  <si>
    <t>buck boost</t>
  </si>
  <si>
    <t>SOIC</t>
  </si>
  <si>
    <t>GRM188D71A106MA73D</t>
  </si>
  <si>
    <t>ceramic X7T</t>
  </si>
  <si>
    <t>L1</t>
  </si>
  <si>
    <t>SMT</t>
  </si>
  <si>
    <t>EK-TM4C123GXL LaunchPad</t>
  </si>
  <si>
    <t>810-C2012X5R1C226K</t>
  </si>
  <si>
    <t>SMT 0805</t>
  </si>
  <si>
    <t>22uF</t>
  </si>
  <si>
    <t>ceramic X5R</t>
  </si>
  <si>
    <t>XFL4020-102</t>
  </si>
  <si>
    <t xml:space="preserve">Coilcraft , </t>
  </si>
  <si>
    <t>1uH</t>
  </si>
  <si>
    <t>Sensor</t>
  </si>
  <si>
    <t>Motor</t>
  </si>
  <si>
    <t xml:space="preserve">810-C1608X7R1A155KAC </t>
  </si>
  <si>
    <t>1.5uF</t>
  </si>
  <si>
    <t>810-C0603X7S0J224K</t>
  </si>
  <si>
    <t>220nF</t>
  </si>
  <si>
    <t>ceramic X7S</t>
  </si>
  <si>
    <t>Reference number</t>
  </si>
  <si>
    <t>C8,C10,C12,C14</t>
  </si>
  <si>
    <t>TI</t>
  </si>
  <si>
    <t>Coilcraft</t>
  </si>
  <si>
    <t>579-MCP2551-I/SN</t>
  </si>
  <si>
    <t>CAN</t>
  </si>
  <si>
    <t>MCP2551</t>
  </si>
  <si>
    <t>TPS63060DSC</t>
  </si>
  <si>
    <t>TPS63061DSC</t>
  </si>
  <si>
    <t>R1,R3</t>
  </si>
  <si>
    <t>R2</t>
  </si>
  <si>
    <t>120ohm</t>
  </si>
  <si>
    <t>71-CRCW0603-120-E3</t>
  </si>
  <si>
    <t>R6</t>
  </si>
  <si>
    <t>R7,R9,R11,R13</t>
  </si>
  <si>
    <t>71-CRCW0603-1.6K-E3</t>
  </si>
  <si>
    <t>1.6k</t>
  </si>
  <si>
    <t>R8,R10,R12,R14</t>
  </si>
  <si>
    <t>71-CRCW0603-180K-E3</t>
  </si>
  <si>
    <t>180k</t>
  </si>
  <si>
    <t>470ohm</t>
  </si>
  <si>
    <t>71-CRCW0603-470-E3</t>
  </si>
  <si>
    <t>OPA4350UA</t>
  </si>
  <si>
    <t>quad op amp</t>
  </si>
  <si>
    <t>1.0k</t>
  </si>
  <si>
    <t>71-CRCW0603-1.0K-E3</t>
  </si>
  <si>
    <t>603-MFR-12FTF52-120R</t>
  </si>
  <si>
    <t>DRV8835DSSR</t>
  </si>
  <si>
    <t>motor driver</t>
  </si>
  <si>
    <t xml:space="preserve">667-8TPC22M </t>
  </si>
  <si>
    <t>tantalum</t>
  </si>
  <si>
    <t>SMT 1210</t>
  </si>
  <si>
    <t>C2</t>
  </si>
  <si>
    <t>10nF</t>
  </si>
  <si>
    <t>80-C0805C103K5R</t>
  </si>
  <si>
    <t>C1</t>
  </si>
  <si>
    <t>C3</t>
  </si>
  <si>
    <t>1uF</t>
  </si>
  <si>
    <t xml:space="preserve">81-GRM188R61E105KA12 </t>
  </si>
  <si>
    <t>C4</t>
  </si>
  <si>
    <t>4.7uF</t>
  </si>
  <si>
    <t xml:space="preserve">81-GRM21BR61E475MA2L </t>
  </si>
  <si>
    <t xml:space="preserve">621-1N5819HW-F </t>
  </si>
  <si>
    <t>diode</t>
  </si>
  <si>
    <t xml:space="preserve">SOD-123 </t>
  </si>
  <si>
    <t>1N5819</t>
  </si>
  <si>
    <t>D1</t>
  </si>
  <si>
    <t>652-SRN8040-330M</t>
  </si>
  <si>
    <t>33uH</t>
  </si>
  <si>
    <t>inductor</t>
  </si>
  <si>
    <t xml:space="preserve">81-GRM21BR61C106KE15 </t>
  </si>
  <si>
    <t>C5</t>
  </si>
  <si>
    <t>80-C0805C104K4R</t>
  </si>
  <si>
    <t>C6</t>
  </si>
  <si>
    <t>581-TAP225M016CCS</t>
  </si>
  <si>
    <t>0.2in</t>
  </si>
  <si>
    <t>C7</t>
  </si>
  <si>
    <t>C8, C9</t>
  </si>
  <si>
    <t>22uF 16V</t>
  </si>
  <si>
    <t>581-TAP226M016CCS</t>
  </si>
  <si>
    <t xml:space="preserve">581-TAP226K016SCS </t>
  </si>
  <si>
    <t>ceramic Z5U</t>
  </si>
  <si>
    <t>0.1uF 16V</t>
  </si>
  <si>
    <t>C10</t>
  </si>
  <si>
    <t>10KEBK-ND</t>
  </si>
  <si>
    <t>R1,R5,R7,R9,R11</t>
  </si>
  <si>
    <t>resistor</t>
  </si>
  <si>
    <t>2.0KEBK-ND</t>
  </si>
  <si>
    <t>10k 1/6W</t>
  </si>
  <si>
    <t>2k 1/6W</t>
  </si>
  <si>
    <t>R3</t>
  </si>
  <si>
    <t>680EBK-ND</t>
  </si>
  <si>
    <t>680 1/6W</t>
  </si>
  <si>
    <t>1.0KEBK-ND</t>
  </si>
  <si>
    <t>1k 1/6W</t>
  </si>
  <si>
    <t>R4,R6,R8,R10</t>
  </si>
  <si>
    <t>R12</t>
  </si>
  <si>
    <t>120 1/6W</t>
  </si>
  <si>
    <t>Not used</t>
  </si>
  <si>
    <t>516-1327-ND</t>
  </si>
  <si>
    <t>green</t>
  </si>
  <si>
    <t>T1.5</t>
  </si>
  <si>
    <t>LED1,LED2</t>
  </si>
  <si>
    <t>H bridge</t>
  </si>
  <si>
    <t>buck 5.0V</t>
  </si>
  <si>
    <t>U2</t>
  </si>
  <si>
    <t>JP2</t>
  </si>
  <si>
    <t>0.1in</t>
  </si>
  <si>
    <t>2-pin jump</t>
  </si>
  <si>
    <t>Test point, black</t>
  </si>
  <si>
    <t>Test point, orange</t>
  </si>
  <si>
    <t>Test point, yellow</t>
  </si>
  <si>
    <t>Test point, white</t>
  </si>
  <si>
    <t>Test point, red</t>
  </si>
  <si>
    <t>hole</t>
  </si>
  <si>
    <t xml:space="preserve">571-382811-6 </t>
  </si>
  <si>
    <t>shunt</t>
  </si>
  <si>
    <t>Q1,Q2,Q3,Q4</t>
  </si>
  <si>
    <t>0.156in</t>
  </si>
  <si>
    <t>IRF540</t>
  </si>
  <si>
    <t xml:space="preserve">844-IRF9540PBF </t>
  </si>
  <si>
    <t>IRF9540</t>
  </si>
  <si>
    <t>N-MOSFET</t>
  </si>
  <si>
    <t>P-MOSFET</t>
  </si>
  <si>
    <t>SamTec</t>
  </si>
  <si>
    <t>BCS-110-L-S-TE</t>
  </si>
  <si>
    <t>10-pin</t>
  </si>
  <si>
    <t xml:space="preserve">651-1725656 </t>
  </si>
  <si>
    <t>2-pin</t>
  </si>
  <si>
    <t>All electronics</t>
  </si>
  <si>
    <t>CON-242</t>
  </si>
  <si>
    <t>CAN terminal</t>
  </si>
  <si>
    <t>5V terminal</t>
  </si>
  <si>
    <t>LaunchPad header</t>
  </si>
  <si>
    <t>2 by 20</t>
  </si>
  <si>
    <t>609-3236-ND</t>
  </si>
  <si>
    <t>LM22675MRE-5.0/NOPB</t>
  </si>
  <si>
    <t>TO-92</t>
  </si>
  <si>
    <t>PN2222BU NPN</t>
  </si>
  <si>
    <t>100 @ 150mA</t>
  </si>
  <si>
    <t>LED 2mA</t>
  </si>
  <si>
    <t>10uF 10V</t>
  </si>
  <si>
    <t>10pF 50V</t>
  </si>
  <si>
    <t>Digikey</t>
  </si>
  <si>
    <t>0.2in hole</t>
  </si>
  <si>
    <t xml:space="preserve">810-FK18X5R0J155K </t>
  </si>
  <si>
    <t>R4,R5,R15</t>
  </si>
  <si>
    <t>470 1/6W</t>
  </si>
  <si>
    <t>470EBK-ND</t>
  </si>
  <si>
    <t>1.6k 1/6W</t>
  </si>
  <si>
    <t>1.6KEBK-ND</t>
  </si>
  <si>
    <t>20k 1/6W</t>
  </si>
  <si>
    <t>20KEBK-ND</t>
  </si>
  <si>
    <t>Resistors</t>
  </si>
  <si>
    <t>581-TAP475K006SCS</t>
  </si>
  <si>
    <t>C1,C2</t>
  </si>
  <si>
    <t>Capacitors</t>
  </si>
  <si>
    <t>C3,C4,C5,C6</t>
  </si>
  <si>
    <t>C7,C9,C11,C13</t>
  </si>
  <si>
    <t xml:space="preserve">810-FK18X7R1H224K </t>
  </si>
  <si>
    <t xml:space="preserve">579-MCP2551-I/P </t>
  </si>
  <si>
    <t>PDIP</t>
  </si>
  <si>
    <t xml:space="preserve">OPA4350UA </t>
  </si>
  <si>
    <t>TI samples</t>
  </si>
  <si>
    <t xml:space="preserve">Quad op amps </t>
  </si>
  <si>
    <t>SOIC-14</t>
  </si>
  <si>
    <t xml:space="preserve">LM2937ET-3.3/NOPB </t>
  </si>
  <si>
    <t>TO220</t>
  </si>
  <si>
    <t>3.3V LDO</t>
  </si>
  <si>
    <t xml:space="preserve">OPA2350PA </t>
  </si>
  <si>
    <t>dual opamp</t>
  </si>
  <si>
    <t>U2,U3</t>
  </si>
  <si>
    <t>U4</t>
  </si>
  <si>
    <t>C15,C16,C17</t>
  </si>
  <si>
    <t>BCS-104-L-D-TE</t>
  </si>
  <si>
    <t>649-76342-304LF</t>
  </si>
  <si>
    <t>SAM1011-10-ND</t>
  </si>
  <si>
    <t>2 by 4 pin</t>
  </si>
  <si>
    <t>SRN8040-330MCT-ND</t>
  </si>
  <si>
    <t>Jameco</t>
  </si>
  <si>
    <t>Order</t>
  </si>
  <si>
    <t>motor PCB</t>
  </si>
  <si>
    <t>sensor PCB</t>
  </si>
  <si>
    <t>Test point, blue</t>
  </si>
  <si>
    <t>Test point, green</t>
  </si>
  <si>
    <t>36-5001-ND</t>
  </si>
  <si>
    <t>36-5003-ND</t>
  </si>
  <si>
    <t>36-5116-ND</t>
  </si>
  <si>
    <t>36-5117-ND</t>
  </si>
  <si>
    <t>36-5004-ND</t>
  </si>
  <si>
    <t>36-5002-ND</t>
  </si>
  <si>
    <t>36-5000-ND</t>
  </si>
  <si>
    <t>PN2222AFS-ND</t>
  </si>
  <si>
    <t>4.7uF 6.3V</t>
  </si>
  <si>
    <t>478-5741-ND</t>
  </si>
  <si>
    <t>478-9320-ND</t>
  </si>
  <si>
    <t>Quan</t>
  </si>
  <si>
    <t>Store</t>
  </si>
  <si>
    <t>Part</t>
  </si>
  <si>
    <t>Price</t>
  </si>
  <si>
    <t>Extend</t>
  </si>
  <si>
    <t>web link</t>
  </si>
  <si>
    <t>ebay</t>
  </si>
  <si>
    <t>40mm standoffs</t>
  </si>
  <si>
    <t>http://www.ebay.com/itm/130963424578</t>
  </si>
  <si>
    <t>M3 nuts</t>
  </si>
  <si>
    <t>http://www.ebay.com/itm/370873300726</t>
  </si>
  <si>
    <t>M3 screws, 6mm</t>
  </si>
  <si>
    <t>http://www.ebay.com/itm/121156270346</t>
  </si>
  <si>
    <t>M3 screws, 4mm</t>
  </si>
  <si>
    <t>http://www.ebay.com/itm/50-pcs-M3-x-4mm-Philips-Head-Screw-/371332160119?hash=item56751f1a77</t>
  </si>
  <si>
    <t>aliexpress</t>
  </si>
  <si>
    <t>20 pieces 4-pin 0.1in 200mm cable F-F</t>
  </si>
  <si>
    <t>www.aliexpress.com/item/20pcs-lot-200mm-Female-to-Female-4-Pin-Jumper-Wire-Dupont-Cable-20CM-Dual-female-4/32293398065.html</t>
  </si>
  <si>
    <t>5 pieces 3-pin 0.1in 20mm cable F-F</t>
  </si>
  <si>
    <t>http://www.aliexpress.com/item/5-Pcs-High-Quality-F-F-3-Pin-20cm-2-54mm-Female-to-Female-Jumper-Wire/32510468036.html</t>
  </si>
  <si>
    <t>Rcplanet</t>
  </si>
  <si>
    <t>12in by 24in by 0.25in plywood</t>
  </si>
  <si>
    <t>http://www.rcplanet.com/Midwest_Birch_Plywood_1_4_x_12_x_24_6_p/mid5246.htm</t>
  </si>
  <si>
    <t>seed</t>
  </si>
  <si>
    <t>4-pin 90 deg header</t>
  </si>
  <si>
    <t>http://www.seeedstudio.com/depot/Grove-Universal-4-pin-connector-9010-PCs-p-790.html?cPath=44_80</t>
  </si>
  <si>
    <t>Five 4-pin seed 20 cm (female-female) 2217705</t>
  </si>
  <si>
    <t>http://www.jameco.com/webapp/wcs/stores/servlet/Product_10001_10001_2217705_-1</t>
  </si>
  <si>
    <t>Parts cabinet</t>
  </si>
  <si>
    <t>Num</t>
  </si>
  <si>
    <t>number of robots to build</t>
  </si>
  <si>
    <t>Notes</t>
  </si>
  <si>
    <t>Robot Store</t>
  </si>
  <si>
    <t>Pololu Universal Aluminum 5mm Mounting Hub (4-40)</t>
  </si>
  <si>
    <t>https://www.pololu.com/product/1203</t>
  </si>
  <si>
    <t>http://www.robotshop.com/en/pololu-universal-aluminum-5mm-mounting-hub.html</t>
  </si>
  <si>
    <t>Pololu</t>
  </si>
  <si>
    <t>Pololu Wheel 80×10mm Pair - Yellow</t>
  </si>
  <si>
    <t>https://www.pololu.com/product/1432</t>
  </si>
  <si>
    <t>Pololu Wheel 80×10mm Pair - black</t>
  </si>
  <si>
    <t>https://www.pololu.com/product/1430</t>
  </si>
  <si>
    <t>Pololu Wheel 80×10mm Pair - white</t>
  </si>
  <si>
    <t>https://www.pololu.com/product/1434</t>
  </si>
  <si>
    <t>Pololu Wheel 80×10mm Pair - Blue</t>
  </si>
  <si>
    <t>https://www.pololu.com/product/1433</t>
  </si>
  <si>
    <t>Pololu Wheel 80×10mm Pair - Red</t>
  </si>
  <si>
    <t>https://www.pololu.com/product/1431</t>
  </si>
  <si>
    <t>ultrasonic bracket</t>
  </si>
  <si>
    <t>http://www.ebay.com/itm/370914987385</t>
  </si>
  <si>
    <t>10 pieces of GP2Y0A21YK</t>
  </si>
  <si>
    <t>http://www.aliexpress.com/item/FREE-SHIPPING-10PCS-LOT-100-NEW-GP2Y0A21YK-SENSOR-DIST-MEASUR-80CM-ANLG-GP2Y0A21YK0F-INCLUDING-WIRES/32249173968.html</t>
  </si>
  <si>
    <t>Total</t>
  </si>
  <si>
    <t>Not needed</t>
  </si>
  <si>
    <t>Pololu Wheel 70×8mm Pair - Red</t>
  </si>
  <si>
    <t>https://www.pololu.com/product/1426</t>
  </si>
  <si>
    <t>GP2Y0A21YK with seedstudio connector, SEN39046P</t>
  </si>
  <si>
    <t>http://www.aliexpress.com/snapshot/6879648602.html?orderId=69005033673640</t>
  </si>
  <si>
    <t>10mm standoffs</t>
  </si>
  <si>
    <t>http://www.ebay.com/itm/370872571384</t>
  </si>
  <si>
    <t>Pololu Wheel 60 x 8mm Black (Pair)</t>
  </si>
  <si>
    <t>http://www.robotshop.com/en/pololu-wheel-60-8mm-black-pair.html</t>
  </si>
  <si>
    <t>Pololu Wheel 90 x 10mm Black (Pair)</t>
  </si>
  <si>
    <t>http://www.robotshop.com/en/pololu-wheel-90-10mm-black-pair.html</t>
  </si>
  <si>
    <t>https://www.pololu.com/product/3272</t>
  </si>
  <si>
    <t>Scooter/Skate Wheel 70×25mm - Black</t>
  </si>
  <si>
    <t>Pololu Aluminum Scooter Wheel Adapter for 5mm Shaft</t>
  </si>
  <si>
    <t>http://www.digikey.com/product-detail/en/SEN39046P/1597-1137-ND/5482615</t>
  </si>
  <si>
    <t>1597-1137-ND</t>
  </si>
  <si>
    <t>Grove - 80cm Infrared Proximity Sensor</t>
  </si>
  <si>
    <t>http://www.seeedstudio.com/depot/grove-%C3%82%E2%80%93-80cm-infrared-proximity-sensor-p-788.html?cPath=144_149</t>
  </si>
  <si>
    <t>Sharp IR w/ cable</t>
  </si>
  <si>
    <t xml:space="preserve">http://www.all-battery.com/TenergyBalanceCharger11.1V2200mAh25CLi-PolyBatteryPack-39164.aspx </t>
  </si>
  <si>
    <t>All-Battery.com</t>
  </si>
  <si>
    <t>Battery (2200mAh, 11.1V LiPo)/Charger Kit</t>
  </si>
  <si>
    <t>Boxes, pack of 12</t>
  </si>
  <si>
    <t xml:space="preserve">http://www.amazon.com/Sterilite-16448012-16-Quart-Storage-See-Through/dp/B002BDTEU6/ref=sr_1_1?ie=UTF8&amp;qid=1452566319&amp;sr=8-1&amp;keywords=sterlite+16+quart </t>
  </si>
  <si>
    <t>Amazon</t>
  </si>
  <si>
    <t>https://wwws.samtec.com/technical-specifications/default.aspx?seriesMaster=ESW</t>
  </si>
  <si>
    <t>https://www.pololu.com/product/2673</t>
  </si>
  <si>
    <t>battery power switch</t>
  </si>
  <si>
    <t>http://www.allelectronics.com/make-a-store/category/720400/switches-rocker/standard/1.html</t>
  </si>
  <si>
    <t>EE445M/EE380L.6</t>
  </si>
  <si>
    <t>Robot BOM</t>
  </si>
  <si>
    <t>This page has the electronics it takes to build one motor PCB and one sensor, adjust the green quantities in the next 2 lines to change number of boards</t>
  </si>
  <si>
    <t>Silicon parts</t>
  </si>
  <si>
    <t>Connectors</t>
  </si>
  <si>
    <t>Motor Header, 2-pin</t>
  </si>
  <si>
    <t>1 by 2pin male header</t>
  </si>
  <si>
    <t>1 by 3-pin male header</t>
  </si>
  <si>
    <t>3-pin</t>
  </si>
  <si>
    <t xml:space="preserve">0.1in </t>
  </si>
  <si>
    <t>1 by 4-pin male header</t>
  </si>
  <si>
    <t>4-pin</t>
  </si>
  <si>
    <t>ESP8266</t>
  </si>
  <si>
    <t>wifi module</t>
  </si>
  <si>
    <t>4 by 2 pin</t>
  </si>
  <si>
    <t>Q5,Q6,Q7,Q8</t>
  </si>
  <si>
    <t>Q9,Q10,Q11,Q12</t>
  </si>
  <si>
    <t>5V_OUT</t>
  </si>
  <si>
    <t>BAT</t>
  </si>
  <si>
    <t>J1/J3 J2/J4</t>
  </si>
  <si>
    <t>off PCB</t>
  </si>
  <si>
    <t>X1, X2, X3, X4</t>
  </si>
  <si>
    <t>GND, GND1</t>
  </si>
  <si>
    <t>3.3V, 5V, 11.1V</t>
  </si>
  <si>
    <t>LED1, LED2, LED3</t>
  </si>
  <si>
    <t>J4</t>
  </si>
  <si>
    <t>J13 +5V input</t>
  </si>
  <si>
    <t>J9X, J10X, J11X, J12X</t>
  </si>
  <si>
    <t>JP1, J2, J3</t>
  </si>
  <si>
    <t>J9Y, J10Y, J11Y, J12Y,ESPFLASH</t>
  </si>
  <si>
    <t>JP1, ESPFLASH</t>
  </si>
  <si>
    <t>total test points</t>
  </si>
  <si>
    <t>This page has the mechanical parts it takes to build one robot, adjust the green quantity in the next line to change number of robots</t>
  </si>
  <si>
    <t>out of stock</t>
  </si>
  <si>
    <t>J5, J6, J7, J8</t>
  </si>
  <si>
    <t>2mm</t>
  </si>
  <si>
    <t>4-pin seed</t>
  </si>
  <si>
    <t>SamTec ESW-104-37-L-D</t>
  </si>
  <si>
    <t>1 5/8in</t>
  </si>
  <si>
    <t>nylon standoff</t>
  </si>
  <si>
    <t>http://www.digikey.com/product-detail/en/4811/36-4811-ND/255348</t>
  </si>
  <si>
    <t>4-40 nuts</t>
  </si>
  <si>
    <t>http://www.digikey.com/product-detail/en/9605/36-9605-ND/2746252</t>
  </si>
  <si>
    <t>0.25in screw</t>
  </si>
  <si>
    <t>http://www.digikey.com/product-detail/en/9427/36-9427-ND/2746160</t>
  </si>
  <si>
    <t>0.5in screw</t>
  </si>
  <si>
    <t>http://www.digikey.com/product-detail/en/9529/36-9529-ND/2746215</t>
  </si>
  <si>
    <t>cables</t>
  </si>
  <si>
    <t>http://www.amazon.com/2-54mm-20Pin-Female-Connect-Jumper/dp/B00LGJ4UCS/ref=sr_1_2?ie=UTF8&amp;qid=1450406282&amp;sr=8-2&amp;keywords=30cm+jumper+female+cable+0.1in</t>
  </si>
  <si>
    <t>http://www.amazon.com/Sunkee-Connectors-Battery-Female-20-Pack/dp/B00GNX3SJS/ref=sr_1_1?ie=UTF8&amp;qid=1454095329&amp;sr=8-1&amp;keywords=deans</t>
  </si>
  <si>
    <t>male deans connector for each battery</t>
  </si>
  <si>
    <t>pack of 10</t>
  </si>
  <si>
    <t>version 3</t>
  </si>
  <si>
    <t>581-TAP475K016SCS</t>
  </si>
  <si>
    <t>4.7uF 16V</t>
  </si>
  <si>
    <t>TO-220</t>
  </si>
  <si>
    <t>1 uF 35V</t>
  </si>
  <si>
    <t>581-TAP105K035CCS</t>
  </si>
  <si>
    <t>C1, C3</t>
  </si>
  <si>
    <t>heat sinks</t>
  </si>
  <si>
    <t>532-577102B04000G</t>
  </si>
  <si>
    <t>No. of Robots</t>
  </si>
  <si>
    <t>Per Robot</t>
  </si>
  <si>
    <t>19 holes</t>
  </si>
  <si>
    <t>11 holes</t>
  </si>
  <si>
    <t xml:space="preserve"> = 6 holes equivalent</t>
  </si>
  <si>
    <t xml:space="preserve"> = 4 holes equivalent</t>
  </si>
  <si>
    <t>between axles and wheels</t>
  </si>
  <si>
    <t>Base</t>
  </si>
  <si>
    <t>Steering</t>
  </si>
  <si>
    <t>Straight pieces (#1A)</t>
  </si>
  <si>
    <t>Curved pieces (#89)</t>
  </si>
  <si>
    <t>Components (Erector kit)</t>
  </si>
  <si>
    <t>Other components</t>
  </si>
  <si>
    <t xml:space="preserve">Large bracket (#51D) </t>
  </si>
  <si>
    <t>U bracket (#46A)</t>
  </si>
  <si>
    <t>Axles (3 inch)</t>
  </si>
  <si>
    <t>Rubber stoppers (#59B)</t>
  </si>
  <si>
    <t>Rubber stoppers (#38A)</t>
  </si>
  <si>
    <t>Thin washers</t>
  </si>
  <si>
    <t>Motor mount</t>
  </si>
  <si>
    <t>(3x1) holes</t>
  </si>
  <si>
    <t>3+2 holes</t>
  </si>
  <si>
    <t>6 holes</t>
  </si>
  <si>
    <t>Black hex screws (#37B)</t>
  </si>
  <si>
    <t>Straight piece (#6)</t>
  </si>
  <si>
    <t>Straight piece (#4)</t>
  </si>
  <si>
    <t>Black groved stopper</t>
  </si>
  <si>
    <t>Clear rubber stopper</t>
  </si>
  <si>
    <t>Front</t>
  </si>
  <si>
    <t>Foam wheels</t>
  </si>
  <si>
    <t>C clamps</t>
  </si>
  <si>
    <t>Springs</t>
  </si>
  <si>
    <t>Screws</t>
  </si>
  <si>
    <t>Nuts</t>
  </si>
  <si>
    <t>Servo horn</t>
  </si>
  <si>
    <t>Hex screw (#147D)</t>
  </si>
  <si>
    <t>Steering/motor mount</t>
  </si>
  <si>
    <t>Axles (2 inch)</t>
  </si>
  <si>
    <t xml:space="preserve">Flat screws 4-40 </t>
  </si>
  <si>
    <t>Hex nuts 4-40</t>
  </si>
  <si>
    <t>Hex bolt 6-32 (#111A or #111)</t>
  </si>
  <si>
    <t>Washers 6-32 (#38)</t>
  </si>
  <si>
    <t>Square nuts 6-32 (#37A)</t>
  </si>
  <si>
    <t>(3x2/1) holes</t>
  </si>
  <si>
    <t>Inductors</t>
  </si>
  <si>
    <t>595-DRV8848PWP</t>
  </si>
  <si>
    <t>DRV8848PWP</t>
  </si>
  <si>
    <t>H-bridge</t>
  </si>
  <si>
    <t>TSSOP-16</t>
  </si>
  <si>
    <t>SOIC-8</t>
  </si>
  <si>
    <t>581-08053C104K</t>
  </si>
  <si>
    <t>0.1uF  25V</t>
  </si>
  <si>
    <t>2.2uF 16V</t>
  </si>
  <si>
    <t>10uF 16V</t>
  </si>
  <si>
    <t>71-CRCW0805-56.2K-E3</t>
  </si>
  <si>
    <t>56.2k 1/8W</t>
  </si>
  <si>
    <t>10k 1/8W</t>
  </si>
  <si>
    <t>71-CRCW0805-10K-E3</t>
  </si>
  <si>
    <t>100k 1/6W</t>
  </si>
  <si>
    <t>100KEBK-ND</t>
  </si>
  <si>
    <t>299-100K-RC</t>
  </si>
  <si>
    <t>R13,R14,R15,R16</t>
  </si>
  <si>
    <t>TO-220-3</t>
  </si>
  <si>
    <t>Battery input (for 11.1V LiIon)</t>
  </si>
  <si>
    <t xml:space="preserve">844-IRF9530PBF </t>
  </si>
  <si>
    <t>844-IRF520PBF</t>
  </si>
  <si>
    <t>844-IRF530PBF</t>
  </si>
  <si>
    <t>844-IRF540PBF</t>
  </si>
  <si>
    <t>version 6</t>
  </si>
  <si>
    <t>680uF 35V</t>
  </si>
  <si>
    <t xml:space="preserve">667-EEU-FM1V681 </t>
  </si>
  <si>
    <t>667-EEU-FM1V331</t>
  </si>
  <si>
    <t>330uF 35V</t>
  </si>
  <si>
    <t>electrolytic</t>
  </si>
  <si>
    <t>673-PE-54040SNL</t>
  </si>
  <si>
    <t xml:space="preserve">PE-54040SNL 33 uH  </t>
  </si>
  <si>
    <t xml:space="preserve">Switcher Inductor </t>
  </si>
  <si>
    <t>HCI-68</t>
  </si>
  <si>
    <t>C3, C4</t>
  </si>
  <si>
    <t>C8,C9</t>
  </si>
  <si>
    <t xml:space="preserve">581-TAP106K010CCS </t>
  </si>
  <si>
    <t>581-SR295E104MAR</t>
  </si>
  <si>
    <t xml:space="preserve">299-2K-RC </t>
  </si>
  <si>
    <t>299-680-RC</t>
  </si>
  <si>
    <t>299-10K-RC</t>
  </si>
  <si>
    <t xml:space="preserve">LM2596S-5.0/NOPB </t>
  </si>
  <si>
    <t>regulator</t>
  </si>
  <si>
    <t>TO-263-5</t>
  </si>
  <si>
    <t>926-LM2596S-5.0/NOPB</t>
  </si>
  <si>
    <t>SN65HVD1050D</t>
  </si>
  <si>
    <t>595-SN65HVD1050D</t>
  </si>
  <si>
    <t>5V 1 MHz</t>
  </si>
  <si>
    <t xml:space="preserve">667-EEU-FR1E331 </t>
  </si>
  <si>
    <t>667-EEU-FR1E681</t>
  </si>
  <si>
    <t xml:space="preserve">5mm lead, 10mm diameter, 16 mm tall </t>
  </si>
  <si>
    <t>3.5mm lead, 8mm diameter, 11.5mm 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</si>
</sst>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&quot;$&quot;#,##0.00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/>
    <xf numFmtId="9" fontId="0" fillId="0" borderId="0" xfId="0" applyNumberFormat="1" applyFill="1"/>
    <xf numFmtId="0" fontId="2" fillId="3" borderId="0" xfId="0" applyFont="1" applyFill="1"/>
    <xf numFmtId="0" fontId="0" fillId="4" borderId="0" xfId="0" applyFill="1"/>
    <xf numFmtId="49" fontId="2" fillId="0" borderId="0" xfId="1" applyNumberFormat="1" applyFont="1"/>
    <xf numFmtId="9" fontId="0" fillId="2" borderId="0" xfId="0" applyNumberFormat="1" applyFill="1"/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1"/>
    <xf numFmtId="8" fontId="0" fillId="0" borderId="0" xfId="0" applyNumberFormat="1"/>
    <xf numFmtId="0" fontId="3" fillId="6" borderId="0" xfId="0" applyFont="1" applyFill="1" applyAlignment="1">
      <alignment horizontal="center"/>
    </xf>
    <xf numFmtId="49" fontId="0" fillId="0" borderId="0" xfId="0" applyNumberFormat="1"/>
    <xf numFmtId="4" fontId="0" fillId="0" borderId="0" xfId="0" applyNumberFormat="1"/>
    <xf numFmtId="165" fontId="0" fillId="0" borderId="0" xfId="0" applyNumberFormat="1"/>
    <xf numFmtId="0" fontId="3" fillId="5" borderId="0" xfId="0" applyFont="1" applyFill="1" applyAlignment="1">
      <alignment horizontal="center"/>
    </xf>
    <xf numFmtId="0" fontId="0" fillId="7" borderId="0" xfId="0" applyFill="1"/>
    <xf numFmtId="0" fontId="0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8" borderId="0" xfId="0" applyFont="1" applyFill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lelectronics.com/make-a-store/category/720400/switches-rocker/standard/1.html" TargetMode="External"/><Relationship Id="rId1" Type="http://schemas.openxmlformats.org/officeDocument/2006/relationships/hyperlink" Target="http://www.seeedstudio.com/depot/Grove-Universal-4-pin-connector-9010-PCs-p-790.html?cPath=44_8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bay.com/itm/50-pcs-M3-x-4mm-Philips-Head-Screw-/371332160119?hash=item56751f1a77" TargetMode="External"/><Relationship Id="rId18" Type="http://schemas.openxmlformats.org/officeDocument/2006/relationships/hyperlink" Target="https://www.pololu.com/product/1430" TargetMode="External"/><Relationship Id="rId26" Type="http://schemas.openxmlformats.org/officeDocument/2006/relationships/hyperlink" Target="http://www.digikey.com/product-detail/en/4811/36-4811-ND/255348" TargetMode="External"/><Relationship Id="rId3" Type="http://schemas.openxmlformats.org/officeDocument/2006/relationships/hyperlink" Target="http://www.ebay.com/itm/370914987385" TargetMode="External"/><Relationship Id="rId21" Type="http://schemas.openxmlformats.org/officeDocument/2006/relationships/hyperlink" Target="http://www.aliexpress.com/item/20pcs-lot-200mm-Female-to-Female-4-Pin-Jumper-Wire-Dupont-Cable-20CM-Dual-female-4/32293398065.html" TargetMode="External"/><Relationship Id="rId7" Type="http://schemas.openxmlformats.org/officeDocument/2006/relationships/hyperlink" Target="http://www.robotshop.com/en/pololu-wheel-60-8mm-black-pair.html" TargetMode="External"/><Relationship Id="rId12" Type="http://schemas.openxmlformats.org/officeDocument/2006/relationships/hyperlink" Target="https://www.pololu.com/product/1431" TargetMode="External"/><Relationship Id="rId17" Type="http://schemas.openxmlformats.org/officeDocument/2006/relationships/hyperlink" Target="https://www.pololu.com/product/1432" TargetMode="External"/><Relationship Id="rId25" Type="http://schemas.openxmlformats.org/officeDocument/2006/relationships/hyperlink" Target="http://www.amazon.com/Sterilite-16448012-16-Quart-Storage-See-Through/dp/B002BDTEU6/ref=sr_1_1?ie=UTF8&amp;qid=1452566319&amp;sr=8-1&amp;keywords=sterlite+16+quar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ebay.com/itm/370873300726" TargetMode="External"/><Relationship Id="rId16" Type="http://schemas.openxmlformats.org/officeDocument/2006/relationships/hyperlink" Target="http://www.rcplanet.com/Midwest_Birch_Plywood_1_4_x_12_x_24_6_p/mid5246.htm" TargetMode="External"/><Relationship Id="rId20" Type="http://schemas.openxmlformats.org/officeDocument/2006/relationships/hyperlink" Target="https://www.pololu.com/product/1434" TargetMode="External"/><Relationship Id="rId29" Type="http://schemas.openxmlformats.org/officeDocument/2006/relationships/hyperlink" Target="http://www.amazon.com/2-54mm-20Pin-Female-Connect-Jumper/dp/B00LGJ4UCS/ref=sr_1_2?ie=UTF8&amp;qid=1450406282&amp;sr=8-2&amp;keywords=30cm+jumper+female+cable+0.1in" TargetMode="External"/><Relationship Id="rId1" Type="http://schemas.openxmlformats.org/officeDocument/2006/relationships/hyperlink" Target="http://www.ebay.com/itm/370872571384" TargetMode="External"/><Relationship Id="rId6" Type="http://schemas.openxmlformats.org/officeDocument/2006/relationships/hyperlink" Target="https://www.pololu.com/product/1203" TargetMode="External"/><Relationship Id="rId11" Type="http://schemas.openxmlformats.org/officeDocument/2006/relationships/hyperlink" Target="http://www.aliexpress.com/snapshot/6879648602.html?orderId=69005033673640" TargetMode="External"/><Relationship Id="rId24" Type="http://schemas.openxmlformats.org/officeDocument/2006/relationships/hyperlink" Target="http://www.all-battery.com/TenergyBalanceCharger11.1V2200mAh25CLi-PolyBatteryPack-39164.aspx" TargetMode="External"/><Relationship Id="rId32" Type="http://schemas.openxmlformats.org/officeDocument/2006/relationships/hyperlink" Target="http://www.digikey.com/product-detail/en/9529/36-9529-ND/2746215" TargetMode="External"/><Relationship Id="rId5" Type="http://schemas.openxmlformats.org/officeDocument/2006/relationships/hyperlink" Target="http://www.ebay.com/itm/121156270346" TargetMode="External"/><Relationship Id="rId15" Type="http://schemas.openxmlformats.org/officeDocument/2006/relationships/hyperlink" Target="http://www.jameco.com/webapp/wcs/stores/servlet/Product_10001_10001_2217705_-1" TargetMode="External"/><Relationship Id="rId23" Type="http://schemas.openxmlformats.org/officeDocument/2006/relationships/hyperlink" Target="http://www.aliexpress.com/item/FREE-SHIPPING-10PCS-LOT-100-NEW-GP2Y0A21YK-SENSOR-DIST-MEASUR-80CM-ANLG-GP2Y0A21YK0F-INCLUDING-WIRES/32249173968.html" TargetMode="External"/><Relationship Id="rId28" Type="http://schemas.openxmlformats.org/officeDocument/2006/relationships/hyperlink" Target="http://www.amazon.com/Sunkee-Connectors-Battery-Female-20-Pack/dp/B00GNX3SJS/ref=sr_1_1?ie=UTF8&amp;qid=1454095329&amp;sr=8-1&amp;keywords=deans" TargetMode="External"/><Relationship Id="rId10" Type="http://schemas.openxmlformats.org/officeDocument/2006/relationships/hyperlink" Target="http://www.robotshop.com/en/pololu-universal-aluminum-5mm-mounting-hub.html" TargetMode="External"/><Relationship Id="rId19" Type="http://schemas.openxmlformats.org/officeDocument/2006/relationships/hyperlink" Target="https://www.pololu.com/product/1433" TargetMode="External"/><Relationship Id="rId31" Type="http://schemas.openxmlformats.org/officeDocument/2006/relationships/hyperlink" Target="http://www.digikey.com/product-detail/en/9605/36-9605-ND/2746252" TargetMode="External"/><Relationship Id="rId4" Type="http://schemas.openxmlformats.org/officeDocument/2006/relationships/hyperlink" Target="http://www.ebay.com/itm/130963424578" TargetMode="External"/><Relationship Id="rId9" Type="http://schemas.openxmlformats.org/officeDocument/2006/relationships/hyperlink" Target="http://www.robotshop.com/en/pololu-wheel-90-10mm-black-pair.html" TargetMode="External"/><Relationship Id="rId14" Type="http://schemas.openxmlformats.org/officeDocument/2006/relationships/hyperlink" Target="http://www.seeedstudio.com/depot/Grove-Universal-4-pin-connector-9010-PCs-p-790.html?cPath=44_80" TargetMode="External"/><Relationship Id="rId22" Type="http://schemas.openxmlformats.org/officeDocument/2006/relationships/hyperlink" Target="http://www.aliexpress.com/item/5-Pcs-High-Quality-F-F-3-Pin-20cm-2-54mm-Female-to-Female-Jumper-Wire/32510468036.html" TargetMode="External"/><Relationship Id="rId27" Type="http://schemas.openxmlformats.org/officeDocument/2006/relationships/hyperlink" Target="http://www.digikey.com/product-detail/en/9427/36-9427-ND/2746160" TargetMode="External"/><Relationship Id="rId30" Type="http://schemas.openxmlformats.org/officeDocument/2006/relationships/hyperlink" Target="http://www.aliexpress.com/snapshot/6879648602.html?orderId=69005033673640" TargetMode="External"/><Relationship Id="rId8" Type="http://schemas.openxmlformats.org/officeDocument/2006/relationships/hyperlink" Target="http://www.aliexpress.com/item/FREE-SHIPPING-10PCS-LOT-100-NEW-GP2Y0A21YK-SENSOR-DIST-MEASUR-80CM-ANLG-GP2Y0A21YK0F-INCLUDING-WIRES/32249173968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workbookViewId="0">
      <selection activeCell="D9" sqref="D9"/>
    </sheetView>
  </sheetViews>
  <sheetFormatPr defaultRowHeight="15" x14ac:dyDescent="0.25"/>
  <cols>
    <col min="1" max="1" width="22" customWidth="1"/>
    <col min="3" max="3" width="15" customWidth="1"/>
    <col min="4" max="4" width="13.140625" customWidth="1"/>
    <col min="6" max="6" width="19.5703125" customWidth="1"/>
    <col min="7" max="7" width="26.140625" customWidth="1"/>
    <col min="10" max="10" width="24.140625" customWidth="1"/>
    <col min="11" max="11" width="21" customWidth="1"/>
  </cols>
  <sheetData>
    <row r="1" spans="1:13" ht="14.45" x14ac:dyDescent="0.35">
      <c r="A1" t="s">
        <v>305</v>
      </c>
    </row>
    <row r="2" spans="1:13" ht="14.45" x14ac:dyDescent="0.35">
      <c r="A2" t="s">
        <v>303</v>
      </c>
      <c r="C2" s="15">
        <v>20</v>
      </c>
      <c r="D2" t="s">
        <v>207</v>
      </c>
      <c r="H2" t="s">
        <v>355</v>
      </c>
      <c r="I2" t="s">
        <v>432</v>
      </c>
    </row>
    <row r="3" spans="1:13" ht="14.45" x14ac:dyDescent="0.35">
      <c r="A3" t="s">
        <v>304</v>
      </c>
      <c r="C3" s="15">
        <v>50</v>
      </c>
      <c r="D3" t="s">
        <v>208</v>
      </c>
      <c r="H3" t="s">
        <v>39</v>
      </c>
      <c r="I3" t="s">
        <v>40</v>
      </c>
      <c r="J3" t="s">
        <v>46</v>
      </c>
      <c r="K3" t="s">
        <v>46</v>
      </c>
    </row>
    <row r="4" spans="1:13" ht="14.45" x14ac:dyDescent="0.35">
      <c r="B4" t="s">
        <v>9</v>
      </c>
      <c r="C4" t="s">
        <v>3</v>
      </c>
      <c r="D4" t="s">
        <v>4</v>
      </c>
      <c r="E4" t="s">
        <v>206</v>
      </c>
      <c r="F4" t="s">
        <v>169</v>
      </c>
      <c r="G4" t="s">
        <v>0</v>
      </c>
      <c r="H4" t="s">
        <v>1</v>
      </c>
      <c r="I4" t="s">
        <v>1</v>
      </c>
      <c r="J4" t="s">
        <v>39</v>
      </c>
      <c r="K4" t="s">
        <v>40</v>
      </c>
      <c r="L4" t="s">
        <v>155</v>
      </c>
      <c r="M4" t="s">
        <v>205</v>
      </c>
    </row>
    <row r="5" spans="1:13" s="2" customFormat="1" ht="14.45" x14ac:dyDescent="0.35">
      <c r="A5" s="2" t="s">
        <v>182</v>
      </c>
      <c r="H5" s="2">
        <f>SUM(H7:H19)</f>
        <v>17</v>
      </c>
      <c r="I5" s="2">
        <f>SUM(I6:I19)</f>
        <v>11</v>
      </c>
    </row>
    <row r="6" spans="1:13" s="4" customFormat="1" ht="14.45" x14ac:dyDescent="0.35">
      <c r="A6" s="4" t="s">
        <v>359</v>
      </c>
      <c r="B6" s="1">
        <v>0.1</v>
      </c>
      <c r="C6" t="s">
        <v>76</v>
      </c>
      <c r="D6" t="s">
        <v>101</v>
      </c>
      <c r="G6" s="4" t="s">
        <v>360</v>
      </c>
      <c r="I6" s="4">
        <v>2</v>
      </c>
      <c r="K6" s="4" t="s">
        <v>442</v>
      </c>
    </row>
    <row r="7" spans="1:13" ht="14.45" x14ac:dyDescent="0.35">
      <c r="A7" t="s">
        <v>219</v>
      </c>
      <c r="B7" s="1">
        <v>0.1</v>
      </c>
      <c r="C7" t="s">
        <v>76</v>
      </c>
      <c r="D7" t="s">
        <v>101</v>
      </c>
      <c r="G7" t="s">
        <v>180</v>
      </c>
      <c r="H7">
        <v>2</v>
      </c>
      <c r="J7" t="s">
        <v>181</v>
      </c>
    </row>
    <row r="8" spans="1:13" x14ac:dyDescent="0.25">
      <c r="A8" t="s">
        <v>433</v>
      </c>
      <c r="B8" s="1">
        <v>0.1</v>
      </c>
      <c r="C8" t="s">
        <v>437</v>
      </c>
      <c r="D8" t="s">
        <v>458</v>
      </c>
      <c r="E8">
        <v>20</v>
      </c>
      <c r="G8" s="3" t="s">
        <v>457</v>
      </c>
      <c r="I8">
        <v>1</v>
      </c>
      <c r="K8" t="s">
        <v>81</v>
      </c>
      <c r="L8" t="s">
        <v>434</v>
      </c>
    </row>
    <row r="9" spans="1:13" x14ac:dyDescent="0.25">
      <c r="A9" t="s">
        <v>436</v>
      </c>
      <c r="B9" s="1">
        <v>0.2</v>
      </c>
      <c r="C9" t="s">
        <v>437</v>
      </c>
      <c r="D9" t="s">
        <v>459</v>
      </c>
      <c r="E9">
        <v>20</v>
      </c>
      <c r="G9" s="3" t="s">
        <v>456</v>
      </c>
      <c r="I9">
        <v>1</v>
      </c>
      <c r="K9" t="s">
        <v>78</v>
      </c>
      <c r="L9" t="s">
        <v>435</v>
      </c>
    </row>
    <row r="10" spans="1:13" ht="14.45" x14ac:dyDescent="0.35">
      <c r="A10" t="s">
        <v>415</v>
      </c>
      <c r="B10" s="1">
        <v>0.1</v>
      </c>
      <c r="C10" t="s">
        <v>2</v>
      </c>
      <c r="D10" t="s">
        <v>33</v>
      </c>
      <c r="G10" t="s">
        <v>414</v>
      </c>
      <c r="I10">
        <v>1</v>
      </c>
    </row>
    <row r="11" spans="1:13" ht="14.45" x14ac:dyDescent="0.35">
      <c r="A11" s="4" t="s">
        <v>417</v>
      </c>
      <c r="B11" s="5">
        <v>0.1</v>
      </c>
      <c r="C11" s="4" t="s">
        <v>35</v>
      </c>
      <c r="D11" s="4" t="s">
        <v>33</v>
      </c>
      <c r="E11" s="4">
        <v>20</v>
      </c>
      <c r="F11" s="4"/>
      <c r="G11" s="4" t="s">
        <v>96</v>
      </c>
      <c r="H11" s="4"/>
      <c r="I11" s="4">
        <v>1</v>
      </c>
      <c r="J11" s="4"/>
      <c r="K11" s="4" t="s">
        <v>99</v>
      </c>
    </row>
    <row r="12" spans="1:13" ht="14.45" x14ac:dyDescent="0.35">
      <c r="A12" s="4" t="s">
        <v>108</v>
      </c>
      <c r="B12" s="5">
        <v>0.1</v>
      </c>
      <c r="C12" s="4" t="s">
        <v>2</v>
      </c>
      <c r="D12" s="4" t="s">
        <v>33</v>
      </c>
      <c r="E12" s="4">
        <v>20</v>
      </c>
      <c r="F12" s="4"/>
      <c r="G12" s="4" t="s">
        <v>98</v>
      </c>
      <c r="H12" s="4"/>
      <c r="I12" s="4">
        <v>1</v>
      </c>
      <c r="J12" s="4"/>
      <c r="K12" s="4" t="s">
        <v>97</v>
      </c>
    </row>
    <row r="13" spans="1:13" s="4" customFormat="1" ht="14.45" x14ac:dyDescent="0.35">
      <c r="A13" s="4" t="s">
        <v>416</v>
      </c>
      <c r="B13" s="5">
        <v>0.2</v>
      </c>
      <c r="C13" s="4" t="s">
        <v>76</v>
      </c>
      <c r="D13" s="4" t="s">
        <v>101</v>
      </c>
      <c r="E13" s="4">
        <v>20</v>
      </c>
      <c r="G13" s="4" t="s">
        <v>100</v>
      </c>
      <c r="I13" s="4">
        <v>1</v>
      </c>
      <c r="K13" s="4" t="s">
        <v>102</v>
      </c>
    </row>
    <row r="14" spans="1:13" ht="14.45" x14ac:dyDescent="0.35">
      <c r="A14" t="s">
        <v>104</v>
      </c>
      <c r="B14" s="1">
        <v>0.1</v>
      </c>
      <c r="C14" t="s">
        <v>76</v>
      </c>
      <c r="D14" t="s">
        <v>101</v>
      </c>
      <c r="G14" t="s">
        <v>106</v>
      </c>
      <c r="H14" s="4">
        <v>4</v>
      </c>
      <c r="I14" s="4"/>
      <c r="J14" t="s">
        <v>183</v>
      </c>
    </row>
    <row r="15" spans="1:13" ht="14.45" x14ac:dyDescent="0.35">
      <c r="A15" t="s">
        <v>108</v>
      </c>
      <c r="B15" s="1">
        <v>0.2</v>
      </c>
      <c r="C15" t="s">
        <v>107</v>
      </c>
      <c r="D15" t="s">
        <v>101</v>
      </c>
      <c r="E15">
        <v>20</v>
      </c>
      <c r="F15" t="s">
        <v>220</v>
      </c>
      <c r="G15" t="s">
        <v>445</v>
      </c>
      <c r="H15" s="4">
        <v>3</v>
      </c>
      <c r="I15" s="4">
        <v>1</v>
      </c>
      <c r="J15" t="s">
        <v>199</v>
      </c>
      <c r="K15" t="s">
        <v>109</v>
      </c>
    </row>
    <row r="16" spans="1:13" ht="14.45" x14ac:dyDescent="0.35">
      <c r="A16" t="s">
        <v>44</v>
      </c>
      <c r="B16" s="1">
        <v>0.1</v>
      </c>
      <c r="C16" t="s">
        <v>2</v>
      </c>
      <c r="D16" t="s">
        <v>133</v>
      </c>
      <c r="G16" t="s">
        <v>185</v>
      </c>
      <c r="H16" s="4">
        <v>4</v>
      </c>
      <c r="I16" s="4"/>
      <c r="J16" t="s">
        <v>184</v>
      </c>
    </row>
    <row r="17" spans="1:11" ht="14.45" x14ac:dyDescent="0.35">
      <c r="A17" t="s">
        <v>42</v>
      </c>
      <c r="B17" s="1">
        <v>0.1</v>
      </c>
      <c r="C17" t="s">
        <v>2</v>
      </c>
      <c r="D17" t="s">
        <v>133</v>
      </c>
      <c r="G17" t="s">
        <v>171</v>
      </c>
      <c r="H17" s="4">
        <v>4</v>
      </c>
      <c r="I17" s="4"/>
      <c r="J17" t="s">
        <v>47</v>
      </c>
    </row>
    <row r="18" spans="1:11" ht="14.45" x14ac:dyDescent="0.35">
      <c r="A18" t="s">
        <v>167</v>
      </c>
      <c r="B18" s="1">
        <v>0.1</v>
      </c>
      <c r="C18" t="s">
        <v>76</v>
      </c>
      <c r="D18" t="s">
        <v>101</v>
      </c>
      <c r="E18">
        <v>20</v>
      </c>
      <c r="F18" t="s">
        <v>221</v>
      </c>
      <c r="G18" t="s">
        <v>444</v>
      </c>
      <c r="H18" s="4"/>
      <c r="I18" s="4">
        <v>2</v>
      </c>
      <c r="K18" t="s">
        <v>443</v>
      </c>
    </row>
    <row r="19" spans="1:11" ht="14.45" x14ac:dyDescent="0.35">
      <c r="B19" s="1"/>
      <c r="H19" s="4"/>
      <c r="I19" s="4"/>
    </row>
    <row r="20" spans="1:11" ht="14.45" x14ac:dyDescent="0.35">
      <c r="A20" s="2" t="s">
        <v>408</v>
      </c>
      <c r="B20" s="1"/>
      <c r="H20" s="4"/>
      <c r="I20" s="4"/>
    </row>
    <row r="21" spans="1:11" ht="14.45" x14ac:dyDescent="0.35">
      <c r="A21" t="s">
        <v>439</v>
      </c>
      <c r="B21" s="1"/>
      <c r="C21" t="s">
        <v>440</v>
      </c>
      <c r="D21" t="s">
        <v>441</v>
      </c>
      <c r="E21">
        <v>20</v>
      </c>
      <c r="G21" t="s">
        <v>438</v>
      </c>
      <c r="H21" s="4"/>
      <c r="I21" s="4">
        <v>1</v>
      </c>
      <c r="K21" t="s">
        <v>29</v>
      </c>
    </row>
    <row r="22" spans="1:11" ht="14.45" x14ac:dyDescent="0.35">
      <c r="B22" s="1"/>
      <c r="H22" s="4"/>
      <c r="I22" s="4"/>
    </row>
    <row r="23" spans="1:11" s="2" customFormat="1" ht="14.45" x14ac:dyDescent="0.35">
      <c r="A23" s="2" t="s">
        <v>179</v>
      </c>
      <c r="B23" s="9"/>
      <c r="H23" s="2">
        <f>SUM(H24:H35)</f>
        <v>15</v>
      </c>
      <c r="I23" s="2">
        <f>SUM(I24:I35)</f>
        <v>16</v>
      </c>
    </row>
    <row r="24" spans="1:11" ht="14.45" x14ac:dyDescent="0.35">
      <c r="A24" t="s">
        <v>123</v>
      </c>
      <c r="B24" s="1">
        <v>0.01</v>
      </c>
      <c r="C24" t="s">
        <v>112</v>
      </c>
      <c r="D24" t="s">
        <v>170</v>
      </c>
      <c r="E24">
        <v>20</v>
      </c>
      <c r="G24" t="s">
        <v>72</v>
      </c>
      <c r="H24" s="4">
        <v>1</v>
      </c>
      <c r="I24" s="4">
        <v>1</v>
      </c>
      <c r="J24" t="s">
        <v>59</v>
      </c>
      <c r="K24" t="s">
        <v>122</v>
      </c>
    </row>
    <row r="25" spans="1:11" ht="14.45" x14ac:dyDescent="0.35">
      <c r="A25" t="s">
        <v>173</v>
      </c>
      <c r="B25" s="1">
        <v>0.05</v>
      </c>
      <c r="C25" t="s">
        <v>112</v>
      </c>
      <c r="D25" t="s">
        <v>170</v>
      </c>
      <c r="F25" t="s">
        <v>174</v>
      </c>
      <c r="H25" s="4">
        <v>2</v>
      </c>
      <c r="I25" s="4"/>
      <c r="J25" t="s">
        <v>55</v>
      </c>
    </row>
    <row r="26" spans="1:11" x14ac:dyDescent="0.25">
      <c r="A26" t="s">
        <v>118</v>
      </c>
      <c r="B26" s="1">
        <v>0.05</v>
      </c>
      <c r="C26" t="s">
        <v>112</v>
      </c>
      <c r="D26" t="s">
        <v>170</v>
      </c>
      <c r="E26">
        <v>20</v>
      </c>
      <c r="F26" t="s">
        <v>117</v>
      </c>
      <c r="G26" s="3" t="s">
        <v>447</v>
      </c>
      <c r="H26" s="4"/>
      <c r="I26" s="4">
        <v>1</v>
      </c>
      <c r="K26" t="s">
        <v>116</v>
      </c>
    </row>
    <row r="27" spans="1:11" ht="14.45" x14ac:dyDescent="0.35">
      <c r="A27" t="s">
        <v>120</v>
      </c>
      <c r="B27" s="1">
        <v>0.05</v>
      </c>
      <c r="C27" t="s">
        <v>112</v>
      </c>
      <c r="D27" t="s">
        <v>170</v>
      </c>
      <c r="F27" t="s">
        <v>119</v>
      </c>
      <c r="H27" s="4">
        <v>1</v>
      </c>
      <c r="I27" s="4">
        <v>4</v>
      </c>
      <c r="J27" t="s">
        <v>56</v>
      </c>
      <c r="K27" t="s">
        <v>121</v>
      </c>
    </row>
    <row r="28" spans="1:11" ht="14.45" x14ac:dyDescent="0.35">
      <c r="A28" t="s">
        <v>175</v>
      </c>
      <c r="B28" s="1">
        <v>0.05</v>
      </c>
      <c r="C28" t="s">
        <v>112</v>
      </c>
      <c r="D28" t="s">
        <v>170</v>
      </c>
      <c r="F28" t="s">
        <v>176</v>
      </c>
      <c r="H28" s="4">
        <v>4</v>
      </c>
      <c r="I28" s="4"/>
      <c r="J28" t="s">
        <v>60</v>
      </c>
    </row>
    <row r="29" spans="1:11" ht="14.45" x14ac:dyDescent="0.35">
      <c r="A29" t="s">
        <v>115</v>
      </c>
      <c r="B29" s="1">
        <v>0.05</v>
      </c>
      <c r="C29" t="s">
        <v>112</v>
      </c>
      <c r="D29" t="s">
        <v>170</v>
      </c>
      <c r="E29">
        <v>20</v>
      </c>
      <c r="F29" t="s">
        <v>113</v>
      </c>
      <c r="G29" t="s">
        <v>446</v>
      </c>
      <c r="H29" s="4"/>
      <c r="I29" s="4">
        <v>1</v>
      </c>
      <c r="K29" t="s">
        <v>56</v>
      </c>
    </row>
    <row r="30" spans="1:11" ht="14.45" x14ac:dyDescent="0.35">
      <c r="A30" t="s">
        <v>114</v>
      </c>
      <c r="B30" s="1">
        <v>0.05</v>
      </c>
      <c r="C30" t="s">
        <v>112</v>
      </c>
      <c r="D30" t="s">
        <v>170</v>
      </c>
      <c r="E30">
        <v>20</v>
      </c>
      <c r="F30" t="s">
        <v>110</v>
      </c>
      <c r="G30" t="s">
        <v>448</v>
      </c>
      <c r="H30" s="4">
        <v>3</v>
      </c>
      <c r="I30" s="4">
        <v>5</v>
      </c>
      <c r="J30" t="s">
        <v>172</v>
      </c>
      <c r="K30" t="s">
        <v>111</v>
      </c>
    </row>
    <row r="31" spans="1:11" ht="14.45" x14ac:dyDescent="0.35">
      <c r="A31" t="s">
        <v>422</v>
      </c>
      <c r="B31" s="1">
        <v>0.05</v>
      </c>
      <c r="C31" t="s">
        <v>112</v>
      </c>
      <c r="D31" t="s">
        <v>170</v>
      </c>
      <c r="F31" t="s">
        <v>423</v>
      </c>
      <c r="G31" t="s">
        <v>424</v>
      </c>
      <c r="H31" s="4"/>
      <c r="I31" s="4">
        <v>4</v>
      </c>
      <c r="K31" t="s">
        <v>425</v>
      </c>
    </row>
    <row r="32" spans="1:11" ht="14.45" x14ac:dyDescent="0.35">
      <c r="A32" t="s">
        <v>177</v>
      </c>
      <c r="B32" s="1">
        <v>0.05</v>
      </c>
      <c r="C32" t="s">
        <v>112</v>
      </c>
      <c r="D32" t="s">
        <v>170</v>
      </c>
      <c r="F32" t="s">
        <v>178</v>
      </c>
      <c r="H32" s="4">
        <v>4</v>
      </c>
      <c r="J32" t="s">
        <v>63</v>
      </c>
    </row>
    <row r="33" spans="1:16" ht="14.45" x14ac:dyDescent="0.35">
      <c r="A33" t="s">
        <v>419</v>
      </c>
      <c r="B33" s="1">
        <v>0.01</v>
      </c>
      <c r="C33" t="s">
        <v>112</v>
      </c>
      <c r="D33" t="s">
        <v>33</v>
      </c>
      <c r="G33" t="s">
        <v>418</v>
      </c>
      <c r="H33" s="4"/>
    </row>
    <row r="34" spans="1:16" s="4" customFormat="1" x14ac:dyDescent="0.25">
      <c r="A34" s="4" t="s">
        <v>420</v>
      </c>
      <c r="B34" s="1">
        <v>0.01</v>
      </c>
      <c r="C34" t="s">
        <v>112</v>
      </c>
      <c r="D34" t="s">
        <v>33</v>
      </c>
      <c r="G34" s="4" t="s">
        <v>421</v>
      </c>
    </row>
    <row r="36" spans="1:16" s="2" customFormat="1" x14ac:dyDescent="0.25">
      <c r="A36" s="2" t="s">
        <v>306</v>
      </c>
    </row>
    <row r="37" spans="1:16" x14ac:dyDescent="0.25">
      <c r="A37" t="s">
        <v>51</v>
      </c>
      <c r="C37" t="s">
        <v>453</v>
      </c>
      <c r="D37" t="s">
        <v>413</v>
      </c>
      <c r="E37">
        <v>20</v>
      </c>
      <c r="G37" t="s">
        <v>454</v>
      </c>
      <c r="I37" s="4">
        <v>1</v>
      </c>
      <c r="K37" t="s">
        <v>24</v>
      </c>
      <c r="L37" t="s">
        <v>455</v>
      </c>
    </row>
    <row r="38" spans="1:16" x14ac:dyDescent="0.25">
      <c r="A38" t="s">
        <v>51</v>
      </c>
      <c r="C38" t="s">
        <v>52</v>
      </c>
      <c r="D38" t="s">
        <v>187</v>
      </c>
      <c r="G38" t="s">
        <v>186</v>
      </c>
      <c r="H38" s="4">
        <v>1</v>
      </c>
      <c r="J38" t="s">
        <v>198</v>
      </c>
    </row>
    <row r="39" spans="1:16" x14ac:dyDescent="0.25">
      <c r="A39" t="s">
        <v>126</v>
      </c>
      <c r="B39" s="1"/>
      <c r="C39" t="s">
        <v>166</v>
      </c>
      <c r="D39" t="s">
        <v>127</v>
      </c>
      <c r="E39">
        <v>40</v>
      </c>
      <c r="F39" t="s">
        <v>125</v>
      </c>
      <c r="H39" s="4">
        <v>3</v>
      </c>
      <c r="I39" s="4">
        <v>2</v>
      </c>
      <c r="J39" t="s">
        <v>327</v>
      </c>
      <c r="K39" t="s">
        <v>128</v>
      </c>
    </row>
    <row r="40" spans="1:16" x14ac:dyDescent="0.25">
      <c r="A40" t="s">
        <v>164</v>
      </c>
      <c r="C40" s="8" t="s">
        <v>165</v>
      </c>
      <c r="D40" t="s">
        <v>163</v>
      </c>
      <c r="F40" t="s">
        <v>218</v>
      </c>
      <c r="I40">
        <v>4</v>
      </c>
      <c r="K40" t="s">
        <v>143</v>
      </c>
    </row>
    <row r="41" spans="1:16" x14ac:dyDescent="0.25">
      <c r="A41" t="s">
        <v>145</v>
      </c>
      <c r="C41" t="s">
        <v>148</v>
      </c>
      <c r="D41" t="s">
        <v>426</v>
      </c>
      <c r="G41" t="s">
        <v>431</v>
      </c>
      <c r="H41" s="4"/>
      <c r="I41" s="4">
        <v>4</v>
      </c>
      <c r="K41" t="s">
        <v>318</v>
      </c>
      <c r="L41" t="s">
        <v>430</v>
      </c>
      <c r="N41" t="s">
        <v>429</v>
      </c>
      <c r="P41" t="s">
        <v>431</v>
      </c>
    </row>
    <row r="42" spans="1:16" x14ac:dyDescent="0.25">
      <c r="A42" t="s">
        <v>147</v>
      </c>
      <c r="C42" t="s">
        <v>149</v>
      </c>
      <c r="D42" t="s">
        <v>426</v>
      </c>
      <c r="G42" t="s">
        <v>146</v>
      </c>
      <c r="H42" s="4"/>
      <c r="I42" s="4">
        <v>4</v>
      </c>
      <c r="K42" t="s">
        <v>319</v>
      </c>
      <c r="L42" t="s">
        <v>428</v>
      </c>
    </row>
    <row r="43" spans="1:16" x14ac:dyDescent="0.25">
      <c r="A43" t="s">
        <v>315</v>
      </c>
      <c r="C43" t="s">
        <v>316</v>
      </c>
      <c r="D43" t="s">
        <v>317</v>
      </c>
      <c r="H43" s="4">
        <v>1</v>
      </c>
      <c r="I43" s="4"/>
      <c r="J43" t="s">
        <v>315</v>
      </c>
    </row>
    <row r="44" spans="1:16" x14ac:dyDescent="0.25">
      <c r="A44" t="s">
        <v>410</v>
      </c>
      <c r="C44" t="s">
        <v>411</v>
      </c>
      <c r="D44" t="s">
        <v>412</v>
      </c>
      <c r="E44">
        <v>20</v>
      </c>
      <c r="G44" t="s">
        <v>409</v>
      </c>
      <c r="I44" s="4">
        <v>1</v>
      </c>
      <c r="K44" t="s">
        <v>22</v>
      </c>
    </row>
    <row r="45" spans="1:16" x14ac:dyDescent="0.25">
      <c r="A45" t="s">
        <v>449</v>
      </c>
      <c r="C45" t="s">
        <v>450</v>
      </c>
      <c r="D45" t="s">
        <v>451</v>
      </c>
      <c r="E45">
        <v>20</v>
      </c>
      <c r="G45" t="s">
        <v>452</v>
      </c>
      <c r="I45" s="4">
        <v>1</v>
      </c>
      <c r="K45" t="s">
        <v>131</v>
      </c>
    </row>
    <row r="47" spans="1:16" s="2" customFormat="1" x14ac:dyDescent="0.25">
      <c r="A47" s="2" t="s">
        <v>307</v>
      </c>
    </row>
    <row r="48" spans="1:16" x14ac:dyDescent="0.25">
      <c r="A48" t="s">
        <v>150</v>
      </c>
      <c r="C48" t="s">
        <v>152</v>
      </c>
      <c r="D48" t="s">
        <v>133</v>
      </c>
      <c r="F48" t="s">
        <v>202</v>
      </c>
      <c r="H48" s="4">
        <v>1</v>
      </c>
      <c r="I48" s="4"/>
      <c r="J48" t="s">
        <v>328</v>
      </c>
      <c r="L48" t="s">
        <v>151</v>
      </c>
    </row>
    <row r="49" spans="1:12" x14ac:dyDescent="0.25">
      <c r="A49" t="s">
        <v>157</v>
      </c>
      <c r="C49" t="s">
        <v>154</v>
      </c>
      <c r="D49" t="s">
        <v>133</v>
      </c>
      <c r="G49" t="s">
        <v>153</v>
      </c>
      <c r="H49" s="4">
        <v>1</v>
      </c>
      <c r="I49" s="4">
        <v>1</v>
      </c>
      <c r="J49" t="s">
        <v>198</v>
      </c>
      <c r="K49" t="s">
        <v>51</v>
      </c>
    </row>
    <row r="50" spans="1:12" x14ac:dyDescent="0.25">
      <c r="A50" t="s">
        <v>158</v>
      </c>
      <c r="C50" t="s">
        <v>154</v>
      </c>
      <c r="D50" t="s">
        <v>133</v>
      </c>
      <c r="G50" t="s">
        <v>153</v>
      </c>
      <c r="H50" s="4">
        <v>1</v>
      </c>
      <c r="I50" s="4">
        <v>1</v>
      </c>
      <c r="J50" t="s">
        <v>329</v>
      </c>
      <c r="K50" t="s">
        <v>320</v>
      </c>
    </row>
    <row r="51" spans="1:12" x14ac:dyDescent="0.25">
      <c r="A51" t="s">
        <v>427</v>
      </c>
      <c r="C51" t="s">
        <v>154</v>
      </c>
      <c r="D51" t="s">
        <v>133</v>
      </c>
      <c r="H51" s="4"/>
      <c r="I51" s="4">
        <v>1</v>
      </c>
      <c r="K51" t="s">
        <v>321</v>
      </c>
      <c r="L51" t="s">
        <v>156</v>
      </c>
    </row>
    <row r="52" spans="1:12" x14ac:dyDescent="0.25">
      <c r="A52" t="s">
        <v>159</v>
      </c>
      <c r="C52" t="s">
        <v>160</v>
      </c>
      <c r="D52" t="s">
        <v>133</v>
      </c>
      <c r="F52" t="s">
        <v>161</v>
      </c>
      <c r="H52" s="4">
        <v>2</v>
      </c>
      <c r="I52" s="4">
        <v>2</v>
      </c>
      <c r="J52" t="s">
        <v>322</v>
      </c>
      <c r="K52" t="s">
        <v>322</v>
      </c>
    </row>
    <row r="53" spans="1:12" x14ac:dyDescent="0.25">
      <c r="A53" t="s">
        <v>301</v>
      </c>
      <c r="H53" s="4"/>
      <c r="I53" s="4">
        <v>1</v>
      </c>
      <c r="K53" t="s">
        <v>323</v>
      </c>
      <c r="L53" s="13" t="s">
        <v>302</v>
      </c>
    </row>
    <row r="54" spans="1:12" x14ac:dyDescent="0.25">
      <c r="A54" t="s">
        <v>308</v>
      </c>
      <c r="C54" t="s">
        <v>144</v>
      </c>
      <c r="D54" t="s">
        <v>144</v>
      </c>
      <c r="G54" s="11">
        <v>5716404452</v>
      </c>
      <c r="H54" s="4"/>
      <c r="I54" s="4">
        <v>4</v>
      </c>
      <c r="K54" t="s">
        <v>324</v>
      </c>
    </row>
    <row r="55" spans="1:12" x14ac:dyDescent="0.25">
      <c r="A55" t="s">
        <v>340</v>
      </c>
      <c r="C55" t="s">
        <v>203</v>
      </c>
      <c r="D55" t="s">
        <v>133</v>
      </c>
      <c r="G55" s="11"/>
      <c r="H55" s="4">
        <v>1</v>
      </c>
      <c r="I55" s="4"/>
      <c r="J55" t="s">
        <v>315</v>
      </c>
      <c r="L55" s="13" t="s">
        <v>299</v>
      </c>
    </row>
    <row r="56" spans="1:12" x14ac:dyDescent="0.25">
      <c r="A56" t="s">
        <v>246</v>
      </c>
      <c r="C56" t="s">
        <v>339</v>
      </c>
      <c r="D56" s="10" t="s">
        <v>338</v>
      </c>
      <c r="F56" s="10"/>
      <c r="G56" s="13"/>
      <c r="H56" s="4">
        <v>4</v>
      </c>
      <c r="I56" s="4"/>
      <c r="J56" t="s">
        <v>337</v>
      </c>
      <c r="L56" s="13" t="s">
        <v>247</v>
      </c>
    </row>
    <row r="57" spans="1:12" x14ac:dyDescent="0.25">
      <c r="A57" t="s">
        <v>313</v>
      </c>
      <c r="C57" t="s">
        <v>314</v>
      </c>
      <c r="D57" t="s">
        <v>133</v>
      </c>
      <c r="G57" s="11"/>
      <c r="H57" s="4">
        <v>4</v>
      </c>
      <c r="I57" s="4"/>
      <c r="J57" t="s">
        <v>330</v>
      </c>
    </row>
    <row r="58" spans="1:12" x14ac:dyDescent="0.25">
      <c r="A58" t="s">
        <v>310</v>
      </c>
      <c r="C58" t="s">
        <v>311</v>
      </c>
      <c r="D58" t="s">
        <v>312</v>
      </c>
      <c r="G58" s="11"/>
      <c r="H58" s="4">
        <v>4</v>
      </c>
      <c r="I58" s="4">
        <v>2</v>
      </c>
      <c r="J58" t="s">
        <v>332</v>
      </c>
    </row>
    <row r="59" spans="1:12" x14ac:dyDescent="0.25">
      <c r="A59" t="s">
        <v>309</v>
      </c>
      <c r="C59" t="s">
        <v>154</v>
      </c>
      <c r="D59" t="s">
        <v>133</v>
      </c>
      <c r="G59" s="11"/>
      <c r="H59" s="4">
        <v>3</v>
      </c>
      <c r="I59" s="4">
        <v>1</v>
      </c>
      <c r="J59" t="s">
        <v>331</v>
      </c>
      <c r="K59" t="s">
        <v>132</v>
      </c>
    </row>
    <row r="60" spans="1:12" x14ac:dyDescent="0.25">
      <c r="A60" t="s">
        <v>134</v>
      </c>
      <c r="C60" t="s">
        <v>142</v>
      </c>
      <c r="D60" t="s">
        <v>133</v>
      </c>
      <c r="G60" t="s">
        <v>141</v>
      </c>
      <c r="H60" s="4">
        <v>2</v>
      </c>
      <c r="I60" s="4">
        <v>1</v>
      </c>
      <c r="J60" t="s">
        <v>333</v>
      </c>
      <c r="K60" t="s">
        <v>132</v>
      </c>
    </row>
    <row r="61" spans="1:12" x14ac:dyDescent="0.25">
      <c r="A61" t="s">
        <v>135</v>
      </c>
      <c r="D61" t="s">
        <v>140</v>
      </c>
      <c r="F61" t="s">
        <v>211</v>
      </c>
      <c r="H61">
        <v>2</v>
      </c>
      <c r="I61">
        <v>2</v>
      </c>
      <c r="K61" t="s">
        <v>325</v>
      </c>
    </row>
    <row r="62" spans="1:12" x14ac:dyDescent="0.25">
      <c r="A62" t="s">
        <v>136</v>
      </c>
      <c r="D62" t="s">
        <v>140</v>
      </c>
      <c r="F62" t="s">
        <v>212</v>
      </c>
      <c r="H62">
        <v>2</v>
      </c>
      <c r="I62">
        <v>2</v>
      </c>
    </row>
    <row r="63" spans="1:12" x14ac:dyDescent="0.25">
      <c r="A63" t="s">
        <v>209</v>
      </c>
      <c r="D63" t="s">
        <v>140</v>
      </c>
      <c r="F63" t="s">
        <v>214</v>
      </c>
      <c r="H63">
        <v>4</v>
      </c>
      <c r="I63">
        <v>2</v>
      </c>
    </row>
    <row r="64" spans="1:12" x14ac:dyDescent="0.25">
      <c r="A64" t="s">
        <v>210</v>
      </c>
      <c r="D64" t="s">
        <v>140</v>
      </c>
      <c r="F64" t="s">
        <v>213</v>
      </c>
      <c r="H64">
        <v>2</v>
      </c>
      <c r="I64">
        <v>2</v>
      </c>
    </row>
    <row r="65" spans="1:11" x14ac:dyDescent="0.25">
      <c r="A65" t="s">
        <v>137</v>
      </c>
      <c r="D65" t="s">
        <v>140</v>
      </c>
      <c r="F65" t="s">
        <v>215</v>
      </c>
      <c r="H65">
        <v>2</v>
      </c>
      <c r="I65">
        <v>2</v>
      </c>
    </row>
    <row r="66" spans="1:11" x14ac:dyDescent="0.25">
      <c r="A66" t="s">
        <v>138</v>
      </c>
      <c r="D66" t="s">
        <v>140</v>
      </c>
      <c r="F66" t="s">
        <v>216</v>
      </c>
      <c r="H66">
        <v>2</v>
      </c>
      <c r="I66">
        <v>1</v>
      </c>
    </row>
    <row r="67" spans="1:11" x14ac:dyDescent="0.25">
      <c r="A67" t="s">
        <v>139</v>
      </c>
      <c r="D67" t="s">
        <v>140</v>
      </c>
      <c r="F67" t="s">
        <v>217</v>
      </c>
      <c r="H67">
        <v>3</v>
      </c>
      <c r="I67">
        <v>3</v>
      </c>
      <c r="K67" s="16" t="s">
        <v>326</v>
      </c>
    </row>
    <row r="68" spans="1:11" x14ac:dyDescent="0.25">
      <c r="A68" t="s">
        <v>334</v>
      </c>
      <c r="H68" s="4">
        <f>SUM(H61:H67)</f>
        <v>17</v>
      </c>
      <c r="I68" s="4">
        <f>SUM(I61:I67)</f>
        <v>14</v>
      </c>
    </row>
    <row r="70" spans="1:11" x14ac:dyDescent="0.25">
      <c r="H70" s="4"/>
      <c r="I70" s="4"/>
    </row>
    <row r="71" spans="1:11" s="2" customFormat="1" x14ac:dyDescent="0.25">
      <c r="A71" s="2" t="s">
        <v>189</v>
      </c>
      <c r="B71" s="9"/>
    </row>
    <row r="72" spans="1:11" x14ac:dyDescent="0.25">
      <c r="A72" t="s">
        <v>195</v>
      </c>
      <c r="C72" t="s">
        <v>196</v>
      </c>
      <c r="D72" t="s">
        <v>187</v>
      </c>
      <c r="E72">
        <f>C$2*I72+C$3*H72</f>
        <v>100</v>
      </c>
      <c r="H72">
        <v>2</v>
      </c>
      <c r="J72" t="s">
        <v>197</v>
      </c>
    </row>
    <row r="73" spans="1:11" s="20" customFormat="1" x14ac:dyDescent="0.25">
      <c r="A73" s="20" t="s">
        <v>410</v>
      </c>
      <c r="C73" s="20" t="s">
        <v>129</v>
      </c>
      <c r="D73" s="20" t="s">
        <v>412</v>
      </c>
      <c r="E73" s="20">
        <f>C$2*I73+C$3*H73</f>
        <v>20</v>
      </c>
      <c r="I73" s="20">
        <v>1</v>
      </c>
      <c r="K73" s="20" t="s">
        <v>22</v>
      </c>
    </row>
    <row r="74" spans="1:11" x14ac:dyDescent="0.25">
      <c r="A74" t="s">
        <v>192</v>
      </c>
      <c r="C74" t="s">
        <v>194</v>
      </c>
      <c r="D74" t="s">
        <v>193</v>
      </c>
      <c r="E74">
        <f>C$2*I74+C$3*H74</f>
        <v>50</v>
      </c>
      <c r="H74" s="4">
        <v>1</v>
      </c>
      <c r="I74" s="4"/>
      <c r="J74" t="s">
        <v>22</v>
      </c>
    </row>
    <row r="75" spans="1:11" x14ac:dyDescent="0.25">
      <c r="H75" s="4"/>
      <c r="I75" s="4"/>
      <c r="J75" s="4"/>
    </row>
    <row r="76" spans="1:11" x14ac:dyDescent="0.25">
      <c r="H76" s="4"/>
      <c r="I76" s="4"/>
      <c r="J76" s="4"/>
    </row>
    <row r="77" spans="1:11" x14ac:dyDescent="0.25">
      <c r="H77" s="4"/>
      <c r="I77" s="4"/>
      <c r="J77" s="4"/>
    </row>
    <row r="78" spans="1:11" x14ac:dyDescent="0.25">
      <c r="H78" s="4"/>
      <c r="I78" s="4"/>
    </row>
    <row r="79" spans="1:11" x14ac:dyDescent="0.25">
      <c r="H79" s="4"/>
      <c r="I79" s="4"/>
    </row>
    <row r="80" spans="1:11" x14ac:dyDescent="0.25">
      <c r="H80" s="4"/>
      <c r="I80" s="4"/>
    </row>
    <row r="81" spans="1:10" x14ac:dyDescent="0.25">
      <c r="H81" s="4"/>
      <c r="I81" s="4"/>
    </row>
    <row r="82" spans="1:10" x14ac:dyDescent="0.25">
      <c r="H82" s="4"/>
      <c r="I82" s="4"/>
    </row>
    <row r="83" spans="1:10" x14ac:dyDescent="0.25">
      <c r="H83" s="7"/>
      <c r="I83" s="4"/>
    </row>
    <row r="85" spans="1:10" s="6" customFormat="1" x14ac:dyDescent="0.25">
      <c r="A85" s="6" t="s">
        <v>124</v>
      </c>
    </row>
    <row r="86" spans="1:10" x14ac:dyDescent="0.25">
      <c r="A86" t="s">
        <v>23</v>
      </c>
      <c r="B86" t="s">
        <v>48</v>
      </c>
      <c r="G86" t="s">
        <v>31</v>
      </c>
    </row>
    <row r="87" spans="1:10" x14ac:dyDescent="0.25">
      <c r="A87" t="s">
        <v>25</v>
      </c>
      <c r="B87" t="s">
        <v>48</v>
      </c>
      <c r="D87" t="s">
        <v>30</v>
      </c>
      <c r="G87" t="s">
        <v>53</v>
      </c>
    </row>
    <row r="88" spans="1:10" x14ac:dyDescent="0.25">
      <c r="A88" t="s">
        <v>25</v>
      </c>
      <c r="B88" t="s">
        <v>48</v>
      </c>
      <c r="D88" t="s">
        <v>30</v>
      </c>
      <c r="G88" t="s">
        <v>54</v>
      </c>
    </row>
    <row r="89" spans="1:10" x14ac:dyDescent="0.25">
      <c r="A89" t="s">
        <v>38</v>
      </c>
      <c r="B89" s="1" t="s">
        <v>49</v>
      </c>
      <c r="C89" t="s">
        <v>37</v>
      </c>
      <c r="D89" t="s">
        <v>30</v>
      </c>
      <c r="G89" s="3" t="s">
        <v>36</v>
      </c>
      <c r="H89" s="4"/>
      <c r="I89" s="4"/>
    </row>
    <row r="90" spans="1:10" x14ac:dyDescent="0.25">
      <c r="A90" t="s">
        <v>69</v>
      </c>
      <c r="B90" t="s">
        <v>48</v>
      </c>
      <c r="D90" t="s">
        <v>26</v>
      </c>
      <c r="G90" t="s">
        <v>68</v>
      </c>
    </row>
    <row r="91" spans="1:10" x14ac:dyDescent="0.25">
      <c r="A91" t="s">
        <v>74</v>
      </c>
      <c r="B91" t="s">
        <v>48</v>
      </c>
      <c r="D91" t="s">
        <v>30</v>
      </c>
      <c r="G91" t="s">
        <v>73</v>
      </c>
      <c r="H91" s="4"/>
      <c r="I91" s="4"/>
    </row>
    <row r="92" spans="1:10" x14ac:dyDescent="0.25">
      <c r="A92" t="s">
        <v>188</v>
      </c>
      <c r="B92" s="1" t="s">
        <v>48</v>
      </c>
      <c r="C92" t="s">
        <v>190</v>
      </c>
      <c r="D92" t="s">
        <v>191</v>
      </c>
      <c r="H92" s="4">
        <v>1</v>
      </c>
      <c r="I92" s="4"/>
      <c r="J92" t="s">
        <v>131</v>
      </c>
    </row>
    <row r="93" spans="1:10" x14ac:dyDescent="0.25">
      <c r="A93" t="s">
        <v>57</v>
      </c>
      <c r="B93" s="1">
        <v>0.01</v>
      </c>
      <c r="C93" t="s">
        <v>12</v>
      </c>
      <c r="D93" t="s">
        <v>5</v>
      </c>
      <c r="G93" t="s">
        <v>58</v>
      </c>
    </row>
    <row r="94" spans="1:10" x14ac:dyDescent="0.25">
      <c r="A94" t="s">
        <v>66</v>
      </c>
      <c r="B94" s="1">
        <v>0.01</v>
      </c>
      <c r="C94" t="s">
        <v>12</v>
      </c>
      <c r="D94" t="s">
        <v>5</v>
      </c>
      <c r="G94" t="s">
        <v>67</v>
      </c>
    </row>
    <row r="95" spans="1:10" x14ac:dyDescent="0.25">
      <c r="A95" t="s">
        <v>70</v>
      </c>
      <c r="B95" s="1">
        <v>0.01</v>
      </c>
      <c r="C95" t="s">
        <v>12</v>
      </c>
      <c r="D95" t="s">
        <v>5</v>
      </c>
      <c r="G95" t="s">
        <v>71</v>
      </c>
    </row>
    <row r="96" spans="1:10" x14ac:dyDescent="0.25">
      <c r="A96" t="s">
        <v>62</v>
      </c>
      <c r="B96" s="1">
        <v>0.01</v>
      </c>
      <c r="C96" t="s">
        <v>12</v>
      </c>
      <c r="D96" t="s">
        <v>5</v>
      </c>
      <c r="G96" t="s">
        <v>61</v>
      </c>
    </row>
    <row r="97" spans="1:11" x14ac:dyDescent="0.25">
      <c r="A97" t="s">
        <v>11</v>
      </c>
      <c r="B97" s="1">
        <v>0.01</v>
      </c>
      <c r="C97" t="s">
        <v>12</v>
      </c>
      <c r="D97" t="s">
        <v>5</v>
      </c>
      <c r="G97" t="s">
        <v>16</v>
      </c>
    </row>
    <row r="98" spans="1:11" x14ac:dyDescent="0.25">
      <c r="A98" t="s">
        <v>13</v>
      </c>
      <c r="B98" s="1">
        <v>0.01</v>
      </c>
      <c r="C98" t="s">
        <v>12</v>
      </c>
      <c r="D98" t="s">
        <v>5</v>
      </c>
      <c r="G98" t="s">
        <v>17</v>
      </c>
    </row>
    <row r="99" spans="1:11" x14ac:dyDescent="0.25">
      <c r="A99" t="s">
        <v>14</v>
      </c>
      <c r="B99" s="1">
        <v>0.01</v>
      </c>
      <c r="C99" t="s">
        <v>12</v>
      </c>
      <c r="D99" t="s">
        <v>5</v>
      </c>
      <c r="G99" t="s">
        <v>15</v>
      </c>
    </row>
    <row r="100" spans="1:11" x14ac:dyDescent="0.25">
      <c r="A100" t="s">
        <v>18</v>
      </c>
      <c r="B100" s="1">
        <v>0.01</v>
      </c>
      <c r="C100" t="s">
        <v>12</v>
      </c>
      <c r="D100" t="s">
        <v>5</v>
      </c>
      <c r="G100" t="s">
        <v>19</v>
      </c>
    </row>
    <row r="101" spans="1:11" x14ac:dyDescent="0.25">
      <c r="A101" t="s">
        <v>65</v>
      </c>
      <c r="B101" s="1">
        <v>0.01</v>
      </c>
      <c r="C101" t="s">
        <v>12</v>
      </c>
      <c r="D101" t="s">
        <v>5</v>
      </c>
      <c r="G101" t="s">
        <v>64</v>
      </c>
    </row>
    <row r="102" spans="1:11" x14ac:dyDescent="0.25">
      <c r="A102" t="s">
        <v>20</v>
      </c>
      <c r="B102" s="1">
        <v>0.01</v>
      </c>
      <c r="C102" t="s">
        <v>12</v>
      </c>
      <c r="D102" t="s">
        <v>5</v>
      </c>
      <c r="G102" t="s">
        <v>21</v>
      </c>
    </row>
    <row r="103" spans="1:11" x14ac:dyDescent="0.25">
      <c r="A103" t="s">
        <v>104</v>
      </c>
      <c r="B103" s="1">
        <v>0.1</v>
      </c>
      <c r="C103" t="s">
        <v>35</v>
      </c>
      <c r="D103" t="s">
        <v>33</v>
      </c>
      <c r="G103" t="s">
        <v>32</v>
      </c>
    </row>
    <row r="104" spans="1:11" x14ac:dyDescent="0.25">
      <c r="A104" s="4" t="s">
        <v>167</v>
      </c>
      <c r="B104" s="5">
        <v>0.2</v>
      </c>
      <c r="C104" s="4" t="s">
        <v>28</v>
      </c>
      <c r="D104" s="4" t="s">
        <v>5</v>
      </c>
      <c r="F104" s="4"/>
      <c r="G104" s="4" t="s">
        <v>27</v>
      </c>
    </row>
    <row r="105" spans="1:11" x14ac:dyDescent="0.25">
      <c r="A105" t="s">
        <v>168</v>
      </c>
      <c r="B105" s="1">
        <v>0.01</v>
      </c>
      <c r="C105" t="s">
        <v>8</v>
      </c>
      <c r="D105" t="s">
        <v>5</v>
      </c>
      <c r="G105" t="s">
        <v>10</v>
      </c>
    </row>
    <row r="106" spans="1:11" x14ac:dyDescent="0.25">
      <c r="A106" t="s">
        <v>6</v>
      </c>
      <c r="B106" s="1">
        <v>0.1</v>
      </c>
      <c r="C106" t="s">
        <v>2</v>
      </c>
      <c r="D106" t="s">
        <v>5</v>
      </c>
      <c r="G106" t="s">
        <v>7</v>
      </c>
    </row>
    <row r="107" spans="1:11" x14ac:dyDescent="0.25">
      <c r="A107" t="s">
        <v>44</v>
      </c>
      <c r="B107" s="1">
        <v>0.1</v>
      </c>
      <c r="C107" t="s">
        <v>45</v>
      </c>
      <c r="D107" t="s">
        <v>5</v>
      </c>
      <c r="G107" t="s">
        <v>43</v>
      </c>
    </row>
    <row r="108" spans="1:11" x14ac:dyDescent="0.25">
      <c r="A108" t="s">
        <v>42</v>
      </c>
      <c r="B108" s="1">
        <v>0.1</v>
      </c>
      <c r="C108" t="s">
        <v>2</v>
      </c>
      <c r="D108" t="s">
        <v>5</v>
      </c>
      <c r="G108" t="s">
        <v>41</v>
      </c>
    </row>
    <row r="109" spans="1:11" x14ac:dyDescent="0.25">
      <c r="A109" t="s">
        <v>94</v>
      </c>
      <c r="B109" s="1"/>
      <c r="C109" t="s">
        <v>95</v>
      </c>
      <c r="G109" t="s">
        <v>93</v>
      </c>
      <c r="H109" s="4"/>
      <c r="I109" s="4"/>
    </row>
    <row r="110" spans="1:11" x14ac:dyDescent="0.25">
      <c r="A110" t="s">
        <v>150</v>
      </c>
      <c r="C110" t="s">
        <v>203</v>
      </c>
      <c r="D110" t="s">
        <v>133</v>
      </c>
      <c r="E110">
        <f>C$2*I110+C$3*H110</f>
        <v>50</v>
      </c>
      <c r="F110" t="s">
        <v>201</v>
      </c>
      <c r="H110" s="4">
        <v>1</v>
      </c>
      <c r="I110" s="4"/>
      <c r="K110" t="s">
        <v>200</v>
      </c>
    </row>
    <row r="111" spans="1:11" x14ac:dyDescent="0.25">
      <c r="A111" t="s">
        <v>104</v>
      </c>
      <c r="B111" s="1">
        <v>0.2</v>
      </c>
      <c r="C111" t="s">
        <v>76</v>
      </c>
      <c r="D111" t="s">
        <v>101</v>
      </c>
      <c r="E111">
        <f>C$2*I111+C$3*H111</f>
        <v>0</v>
      </c>
      <c r="G111" t="s">
        <v>105</v>
      </c>
      <c r="H111" s="4"/>
      <c r="I111" s="4">
        <v>0</v>
      </c>
      <c r="K111" t="s">
        <v>103</v>
      </c>
    </row>
    <row r="112" spans="1:11" x14ac:dyDescent="0.25">
      <c r="A112" t="s">
        <v>51</v>
      </c>
      <c r="C112" t="s">
        <v>52</v>
      </c>
      <c r="D112" t="s">
        <v>26</v>
      </c>
      <c r="E112">
        <f>C$2*I112+C$3*H112</f>
        <v>0</v>
      </c>
      <c r="G112" t="s">
        <v>50</v>
      </c>
      <c r="H112" s="4"/>
      <c r="I112" s="4">
        <v>0</v>
      </c>
      <c r="K112" t="s">
        <v>24</v>
      </c>
    </row>
    <row r="114" spans="1:11" x14ac:dyDescent="0.25">
      <c r="A114" t="s">
        <v>79</v>
      </c>
      <c r="B114" s="1">
        <v>0.1</v>
      </c>
      <c r="C114" t="s">
        <v>2</v>
      </c>
      <c r="D114" t="s">
        <v>33</v>
      </c>
      <c r="E114">
        <f t="shared" ref="E114:E120" si="0">C$2*I114+C$3*H114</f>
        <v>20</v>
      </c>
      <c r="G114" t="s">
        <v>80</v>
      </c>
      <c r="H114" s="4"/>
      <c r="I114" s="4">
        <v>1</v>
      </c>
      <c r="K114" t="s">
        <v>81</v>
      </c>
    </row>
    <row r="115" spans="1:11" x14ac:dyDescent="0.25">
      <c r="A115" t="s">
        <v>34</v>
      </c>
      <c r="B115" s="1">
        <v>0.2</v>
      </c>
      <c r="C115" t="s">
        <v>76</v>
      </c>
      <c r="D115" t="s">
        <v>77</v>
      </c>
      <c r="E115">
        <f t="shared" si="0"/>
        <v>20</v>
      </c>
      <c r="G115" t="s">
        <v>75</v>
      </c>
      <c r="H115" s="4"/>
      <c r="I115" s="4">
        <v>1</v>
      </c>
      <c r="K115" t="s">
        <v>78</v>
      </c>
    </row>
    <row r="116" spans="1:11" x14ac:dyDescent="0.25">
      <c r="A116" t="s">
        <v>83</v>
      </c>
      <c r="B116" s="1">
        <v>0.1</v>
      </c>
      <c r="C116" t="s">
        <v>35</v>
      </c>
      <c r="D116" s="4" t="s">
        <v>5</v>
      </c>
      <c r="E116">
        <f t="shared" si="0"/>
        <v>20</v>
      </c>
      <c r="F116" s="4"/>
      <c r="G116" t="s">
        <v>84</v>
      </c>
      <c r="H116" s="4"/>
      <c r="I116" s="4">
        <v>1</v>
      </c>
      <c r="K116" t="s">
        <v>82</v>
      </c>
    </row>
    <row r="117" spans="1:11" x14ac:dyDescent="0.25">
      <c r="A117" t="s">
        <v>86</v>
      </c>
      <c r="B117" s="1">
        <v>0.2</v>
      </c>
      <c r="C117" t="s">
        <v>35</v>
      </c>
      <c r="D117" t="s">
        <v>33</v>
      </c>
      <c r="E117">
        <f t="shared" si="0"/>
        <v>20</v>
      </c>
      <c r="G117" t="s">
        <v>87</v>
      </c>
      <c r="H117" s="4"/>
      <c r="I117" s="4">
        <v>1</v>
      </c>
      <c r="K117" t="s">
        <v>85</v>
      </c>
    </row>
    <row r="118" spans="1:11" x14ac:dyDescent="0.25">
      <c r="A118" t="s">
        <v>94</v>
      </c>
      <c r="B118" s="1"/>
      <c r="C118" t="s">
        <v>95</v>
      </c>
      <c r="E118">
        <f t="shared" si="0"/>
        <v>20</v>
      </c>
      <c r="F118" t="s">
        <v>204</v>
      </c>
      <c r="H118" s="4"/>
      <c r="I118" s="4">
        <v>1</v>
      </c>
      <c r="K118" t="s">
        <v>29</v>
      </c>
    </row>
    <row r="119" spans="1:11" x14ac:dyDescent="0.25">
      <c r="A119" t="s">
        <v>91</v>
      </c>
      <c r="B119" s="1"/>
      <c r="C119" t="s">
        <v>89</v>
      </c>
      <c r="D119" t="s">
        <v>90</v>
      </c>
      <c r="E119">
        <f t="shared" si="0"/>
        <v>20</v>
      </c>
      <c r="G119" t="s">
        <v>88</v>
      </c>
      <c r="H119" s="4"/>
      <c r="I119" s="4">
        <v>1</v>
      </c>
      <c r="K119" t="s">
        <v>92</v>
      </c>
    </row>
    <row r="120" spans="1:11" x14ac:dyDescent="0.25">
      <c r="A120" t="s">
        <v>162</v>
      </c>
      <c r="C120" t="s">
        <v>130</v>
      </c>
      <c r="D120" t="s">
        <v>26</v>
      </c>
      <c r="E120">
        <f t="shared" si="0"/>
        <v>20</v>
      </c>
      <c r="H120" s="4"/>
      <c r="I120" s="4">
        <v>1</v>
      </c>
      <c r="K120" t="s">
        <v>131</v>
      </c>
    </row>
    <row r="123" spans="1:11" x14ac:dyDescent="0.25">
      <c r="A123" t="s">
        <v>362</v>
      </c>
      <c r="C123" t="s">
        <v>358</v>
      </c>
      <c r="G123" t="s">
        <v>363</v>
      </c>
      <c r="H123" s="4"/>
      <c r="I123" s="4"/>
    </row>
    <row r="124" spans="1:11" x14ac:dyDescent="0.25">
      <c r="A124" t="s">
        <v>357</v>
      </c>
      <c r="B124" s="1">
        <v>0.1</v>
      </c>
      <c r="C124" t="s">
        <v>76</v>
      </c>
      <c r="D124" t="s">
        <v>101</v>
      </c>
      <c r="G124" t="s">
        <v>356</v>
      </c>
      <c r="I124">
        <v>2</v>
      </c>
      <c r="K124" t="s">
        <v>361</v>
      </c>
    </row>
  </sheetData>
  <hyperlinks>
    <hyperlink ref="L56" r:id="rId1"/>
    <hyperlink ref="L5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C18" sqref="C18"/>
    </sheetView>
  </sheetViews>
  <sheetFormatPr defaultRowHeight="15" x14ac:dyDescent="0.25"/>
  <cols>
    <col min="2" max="2" width="14" customWidth="1"/>
    <col min="3" max="3" width="53.140625" customWidth="1"/>
    <col min="4" max="4" width="12.140625" customWidth="1"/>
    <col min="8" max="8" width="41.42578125" customWidth="1"/>
  </cols>
  <sheetData>
    <row r="1" spans="1:8" ht="14.45" x14ac:dyDescent="0.35">
      <c r="A1" t="s">
        <v>335</v>
      </c>
    </row>
    <row r="2" spans="1:8" ht="14.45" x14ac:dyDescent="0.35">
      <c r="A2" t="s">
        <v>303</v>
      </c>
      <c r="C2" s="19">
        <v>25</v>
      </c>
    </row>
    <row r="3" spans="1:8" ht="14.45" x14ac:dyDescent="0.35">
      <c r="A3" t="s">
        <v>304</v>
      </c>
    </row>
    <row r="4" spans="1:8" ht="14.45" x14ac:dyDescent="0.35">
      <c r="A4" t="s">
        <v>251</v>
      </c>
      <c r="C4" t="s">
        <v>252</v>
      </c>
    </row>
    <row r="6" spans="1:8" s="2" customFormat="1" ht="14.45" x14ac:dyDescent="0.35">
      <c r="A6" s="2" t="s">
        <v>222</v>
      </c>
      <c r="B6" s="2" t="s">
        <v>223</v>
      </c>
      <c r="C6" s="2" t="s">
        <v>224</v>
      </c>
      <c r="D6" s="2" t="s">
        <v>253</v>
      </c>
      <c r="E6" s="2" t="s">
        <v>225</v>
      </c>
      <c r="F6" s="2" t="s">
        <v>222</v>
      </c>
      <c r="G6" s="2" t="s">
        <v>226</v>
      </c>
      <c r="H6" s="2" t="s">
        <v>227</v>
      </c>
    </row>
    <row r="7" spans="1:8" ht="14.45" x14ac:dyDescent="0.35">
      <c r="A7">
        <v>4</v>
      </c>
      <c r="B7" t="s">
        <v>228</v>
      </c>
      <c r="C7" t="s">
        <v>269</v>
      </c>
      <c r="D7" t="s">
        <v>336</v>
      </c>
      <c r="E7" s="10">
        <f>1.265</f>
        <v>1.2649999999999999</v>
      </c>
      <c r="F7" s="12">
        <f>A7*C$2</f>
        <v>100</v>
      </c>
      <c r="G7" s="10">
        <f>E7*A7*$C$2</f>
        <v>126.49999999999999</v>
      </c>
      <c r="H7" s="13" t="s">
        <v>270</v>
      </c>
    </row>
    <row r="8" spans="1:8" ht="14.45" x14ac:dyDescent="0.35">
      <c r="A8">
        <f>1/2/6</f>
        <v>8.3333333333333329E-2</v>
      </c>
      <c r="B8" t="s">
        <v>242</v>
      </c>
      <c r="C8" t="s">
        <v>243</v>
      </c>
      <c r="E8" s="10">
        <v>53.99</v>
      </c>
      <c r="F8" s="17">
        <f>A8*C$2</f>
        <v>2.083333333333333</v>
      </c>
      <c r="G8" s="10">
        <f>F8*E8</f>
        <v>112.47916666666666</v>
      </c>
      <c r="H8" s="13" t="s">
        <v>244</v>
      </c>
    </row>
    <row r="9" spans="1:8" ht="14.45" x14ac:dyDescent="0.35">
      <c r="A9">
        <v>4</v>
      </c>
      <c r="B9" t="s">
        <v>205</v>
      </c>
      <c r="C9" t="s">
        <v>248</v>
      </c>
      <c r="E9" s="10">
        <v>3.95</v>
      </c>
      <c r="F9" s="12">
        <f>A9*C$2</f>
        <v>100</v>
      </c>
      <c r="G9" s="10">
        <f>E9*A9*$C$2</f>
        <v>395</v>
      </c>
      <c r="H9" s="13" t="s">
        <v>249</v>
      </c>
    </row>
    <row r="10" spans="1:8" ht="14.45" x14ac:dyDescent="0.35">
      <c r="A10">
        <v>0.4</v>
      </c>
      <c r="B10" t="s">
        <v>237</v>
      </c>
      <c r="C10" t="s">
        <v>271</v>
      </c>
      <c r="E10" s="10">
        <v>46.5</v>
      </c>
      <c r="F10" s="17">
        <f>A10*C$2</f>
        <v>10</v>
      </c>
      <c r="G10" s="10">
        <f>E10*A10*$C$2</f>
        <v>465.00000000000006</v>
      </c>
      <c r="H10" s="13" t="s">
        <v>272</v>
      </c>
    </row>
    <row r="13" spans="1:8" ht="14.45" x14ac:dyDescent="0.35">
      <c r="A13" s="2" t="s">
        <v>258</v>
      </c>
      <c r="B13" s="2"/>
      <c r="C13" s="2"/>
      <c r="D13" s="2"/>
      <c r="E13" s="2"/>
      <c r="F13" s="2"/>
      <c r="G13" s="2"/>
      <c r="H13" s="2"/>
    </row>
    <row r="14" spans="1:8" x14ac:dyDescent="0.25">
      <c r="A14">
        <v>4</v>
      </c>
      <c r="B14">
        <v>3272</v>
      </c>
      <c r="C14" t="s">
        <v>286</v>
      </c>
      <c r="E14" s="10">
        <v>2.2400000000000002</v>
      </c>
      <c r="F14" s="12">
        <f>A14*C$2</f>
        <v>100</v>
      </c>
      <c r="G14" s="10">
        <f>E14*A14*$C$2</f>
        <v>224.00000000000003</v>
      </c>
      <c r="H14" s="13" t="s">
        <v>285</v>
      </c>
    </row>
    <row r="15" spans="1:8" ht="14.45" x14ac:dyDescent="0.35">
      <c r="A15">
        <v>4</v>
      </c>
      <c r="B15">
        <v>2673</v>
      </c>
      <c r="C15" t="s">
        <v>287</v>
      </c>
      <c r="E15" s="10">
        <v>4.1500000000000004</v>
      </c>
      <c r="F15" s="12">
        <f>A15*C$2</f>
        <v>100</v>
      </c>
      <c r="G15" s="10">
        <f>E15*A15*$C$2</f>
        <v>415.00000000000006</v>
      </c>
      <c r="H15" s="13" t="s">
        <v>300</v>
      </c>
    </row>
    <row r="17" spans="1:8" s="2" customFormat="1" ht="14.45" x14ac:dyDescent="0.35">
      <c r="A17" s="2" t="s">
        <v>169</v>
      </c>
    </row>
    <row r="18" spans="1:8" ht="14.45" x14ac:dyDescent="0.35">
      <c r="A18">
        <v>4</v>
      </c>
      <c r="B18" t="s">
        <v>341</v>
      </c>
      <c r="C18" t="s">
        <v>342</v>
      </c>
      <c r="E18" s="18">
        <v>0.3866</v>
      </c>
      <c r="F18" s="12">
        <f t="shared" ref="F18:F21" si="0">A18*C$2</f>
        <v>100</v>
      </c>
      <c r="G18" s="10">
        <f t="shared" ref="G18:G21" si="1">E18*F18</f>
        <v>38.659999999999997</v>
      </c>
      <c r="H18" s="13" t="s">
        <v>343</v>
      </c>
    </row>
    <row r="19" spans="1:8" ht="14.45" x14ac:dyDescent="0.35">
      <c r="A19">
        <v>4</v>
      </c>
      <c r="C19" t="s">
        <v>344</v>
      </c>
      <c r="E19" s="18">
        <v>8.3119999999999999E-2</v>
      </c>
      <c r="F19" s="12">
        <f t="shared" si="0"/>
        <v>100</v>
      </c>
      <c r="G19" s="10">
        <f t="shared" si="1"/>
        <v>8.3119999999999994</v>
      </c>
      <c r="H19" s="13" t="s">
        <v>345</v>
      </c>
    </row>
    <row r="20" spans="1:8" ht="14.45" x14ac:dyDescent="0.35">
      <c r="A20">
        <v>0</v>
      </c>
      <c r="C20" t="s">
        <v>346</v>
      </c>
      <c r="E20" s="18">
        <v>7.6999999999999999E-2</v>
      </c>
      <c r="F20" s="12">
        <f t="shared" si="0"/>
        <v>0</v>
      </c>
      <c r="G20" s="10">
        <f t="shared" si="1"/>
        <v>0</v>
      </c>
      <c r="H20" s="13" t="s">
        <v>347</v>
      </c>
    </row>
    <row r="21" spans="1:8" ht="14.45" x14ac:dyDescent="0.35">
      <c r="A21">
        <v>4</v>
      </c>
      <c r="C21" t="s">
        <v>348</v>
      </c>
      <c r="E21" s="18">
        <v>7.9200000000000007E-2</v>
      </c>
      <c r="F21" s="12">
        <f t="shared" si="0"/>
        <v>100</v>
      </c>
      <c r="G21" s="10">
        <f t="shared" si="1"/>
        <v>7.9200000000000008</v>
      </c>
      <c r="H21" s="13" t="s">
        <v>349</v>
      </c>
    </row>
    <row r="22" spans="1:8" ht="14.45" x14ac:dyDescent="0.35">
      <c r="E22" s="10"/>
      <c r="F22" s="12"/>
      <c r="G22" s="10"/>
      <c r="H22" s="13"/>
    </row>
    <row r="23" spans="1:8" ht="14.45" x14ac:dyDescent="0.35">
      <c r="E23" s="10"/>
      <c r="F23" s="12"/>
      <c r="G23" s="10"/>
      <c r="H23" s="13"/>
    </row>
    <row r="24" spans="1:8" ht="14.45" x14ac:dyDescent="0.35">
      <c r="E24" s="10"/>
      <c r="F24" s="12"/>
      <c r="G24" s="10"/>
      <c r="H24" s="13"/>
    </row>
    <row r="25" spans="1:8" x14ac:dyDescent="0.25">
      <c r="E25" s="10"/>
      <c r="F25" s="12"/>
      <c r="G25" s="10"/>
      <c r="H25" s="13"/>
    </row>
    <row r="26" spans="1:8" s="2" customFormat="1" x14ac:dyDescent="0.25">
      <c r="A26" s="2" t="s">
        <v>294</v>
      </c>
    </row>
    <row r="27" spans="1:8" x14ac:dyDescent="0.25">
      <c r="A27">
        <v>1</v>
      </c>
      <c r="B27">
        <v>39164</v>
      </c>
      <c r="C27" t="s">
        <v>295</v>
      </c>
      <c r="E27" s="10">
        <v>39.99</v>
      </c>
      <c r="F27" s="12">
        <f>A27*C$2</f>
        <v>25</v>
      </c>
      <c r="G27" s="10">
        <f t="shared" ref="G27:G28" si="2">E27*F27</f>
        <v>999.75</v>
      </c>
      <c r="H27" s="13" t="s">
        <v>293</v>
      </c>
    </row>
    <row r="28" spans="1:8" x14ac:dyDescent="0.25">
      <c r="A28">
        <v>0.1</v>
      </c>
      <c r="C28" t="s">
        <v>353</v>
      </c>
      <c r="D28" t="s">
        <v>354</v>
      </c>
      <c r="E28" s="10">
        <v>5.64</v>
      </c>
      <c r="F28" s="12">
        <f>A28*C$2</f>
        <v>2.5</v>
      </c>
      <c r="G28" s="10">
        <f t="shared" si="2"/>
        <v>14.1</v>
      </c>
      <c r="H28" s="13" t="s">
        <v>352</v>
      </c>
    </row>
    <row r="29" spans="1:8" x14ac:dyDescent="0.25">
      <c r="E29" s="10"/>
      <c r="F29" s="12"/>
      <c r="G29" s="10"/>
      <c r="H29" s="13"/>
    </row>
    <row r="30" spans="1:8" x14ac:dyDescent="0.25">
      <c r="G30" s="10"/>
    </row>
    <row r="31" spans="1:8" x14ac:dyDescent="0.25">
      <c r="E31" s="10"/>
      <c r="F31" s="12"/>
      <c r="G31" s="10"/>
      <c r="H31" s="13"/>
    </row>
    <row r="32" spans="1:8" x14ac:dyDescent="0.25">
      <c r="E32" s="10"/>
      <c r="F32" s="12"/>
      <c r="G32" s="10"/>
      <c r="H32" s="13"/>
    </row>
    <row r="33" spans="1:8" s="2" customFormat="1" x14ac:dyDescent="0.25">
      <c r="A33" s="2" t="s">
        <v>298</v>
      </c>
    </row>
    <row r="34" spans="1:8" x14ac:dyDescent="0.25">
      <c r="A34">
        <f>1/12</f>
        <v>8.3333333333333329E-2</v>
      </c>
      <c r="C34" t="s">
        <v>296</v>
      </c>
      <c r="E34" s="14">
        <v>45.14</v>
      </c>
      <c r="F34" s="12">
        <f>A34*C$2</f>
        <v>2.083333333333333</v>
      </c>
      <c r="G34" s="10">
        <f t="shared" ref="G34" si="3">E34*F34</f>
        <v>94.041666666666657</v>
      </c>
      <c r="H34" s="13" t="s">
        <v>297</v>
      </c>
    </row>
    <row r="35" spans="1:8" x14ac:dyDescent="0.25">
      <c r="A35" t="s">
        <v>298</v>
      </c>
      <c r="C35" t="s">
        <v>350</v>
      </c>
      <c r="D35">
        <v>7.57</v>
      </c>
      <c r="E35">
        <v>10</v>
      </c>
      <c r="F35" s="10">
        <f>D35*E35</f>
        <v>75.7</v>
      </c>
      <c r="H35" s="13" t="s">
        <v>351</v>
      </c>
    </row>
    <row r="36" spans="1:8" x14ac:dyDescent="0.25">
      <c r="E36" s="10"/>
      <c r="F36" s="10"/>
      <c r="G36" s="10"/>
    </row>
    <row r="41" spans="1:8" s="6" customFormat="1" x14ac:dyDescent="0.25">
      <c r="A41" s="6" t="s">
        <v>124</v>
      </c>
    </row>
    <row r="42" spans="1:8" x14ac:dyDescent="0.25">
      <c r="A42">
        <v>4</v>
      </c>
      <c r="B42" t="s">
        <v>289</v>
      </c>
      <c r="C42" t="s">
        <v>290</v>
      </c>
      <c r="D42" t="s">
        <v>292</v>
      </c>
      <c r="E42" s="10">
        <v>13.9</v>
      </c>
      <c r="F42" s="12">
        <f>A42*C$2</f>
        <v>100</v>
      </c>
      <c r="G42" s="10">
        <f t="shared" ref="G42" si="4">E42*F42</f>
        <v>1390</v>
      </c>
      <c r="H42" s="13" t="s">
        <v>288</v>
      </c>
    </row>
    <row r="43" spans="1:8" x14ac:dyDescent="0.25">
      <c r="E43" s="10"/>
      <c r="F43" s="12"/>
      <c r="G43" s="10"/>
      <c r="H43" s="13" t="s">
        <v>278</v>
      </c>
    </row>
    <row r="44" spans="1:8" x14ac:dyDescent="0.25">
      <c r="E44" s="10"/>
      <c r="F44" s="12"/>
      <c r="G44" s="10"/>
      <c r="H44" s="13" t="s">
        <v>291</v>
      </c>
    </row>
    <row r="45" spans="1:8" ht="15.75" customHeight="1" x14ac:dyDescent="0.25"/>
    <row r="55" spans="1:13" s="2" customFormat="1" x14ac:dyDescent="0.25">
      <c r="A55" s="2" t="s">
        <v>124</v>
      </c>
    </row>
    <row r="56" spans="1:13" x14ac:dyDescent="0.25">
      <c r="A56">
        <v>1</v>
      </c>
      <c r="B56" t="s">
        <v>254</v>
      </c>
      <c r="C56" t="s">
        <v>255</v>
      </c>
      <c r="E56" s="10">
        <v>6.74</v>
      </c>
      <c r="F56" s="12">
        <f t="shared" ref="F56:F61" si="5">A56*C$2</f>
        <v>25</v>
      </c>
      <c r="G56" s="10">
        <f t="shared" ref="G56:G61" si="6">E56*A56*$C$2</f>
        <v>168.5</v>
      </c>
      <c r="H56" s="13" t="s">
        <v>256</v>
      </c>
      <c r="M56" s="13" t="s">
        <v>257</v>
      </c>
    </row>
    <row r="57" spans="1:13" x14ac:dyDescent="0.25">
      <c r="A57">
        <v>0.2</v>
      </c>
      <c r="B57" t="s">
        <v>258</v>
      </c>
      <c r="C57" t="s">
        <v>259</v>
      </c>
      <c r="E57" s="10">
        <v>9.25</v>
      </c>
      <c r="F57" s="12">
        <f t="shared" si="5"/>
        <v>5</v>
      </c>
      <c r="G57" s="10">
        <f t="shared" si="6"/>
        <v>46.25</v>
      </c>
      <c r="H57" s="13" t="s">
        <v>260</v>
      </c>
    </row>
    <row r="58" spans="1:13" x14ac:dyDescent="0.25">
      <c r="A58">
        <v>0.2</v>
      </c>
      <c r="B58" t="s">
        <v>258</v>
      </c>
      <c r="C58" t="s">
        <v>261</v>
      </c>
      <c r="E58" s="10">
        <v>9.25</v>
      </c>
      <c r="F58" s="12">
        <f t="shared" si="5"/>
        <v>5</v>
      </c>
      <c r="G58" s="10">
        <f t="shared" si="6"/>
        <v>46.25</v>
      </c>
      <c r="H58" s="13" t="s">
        <v>262</v>
      </c>
    </row>
    <row r="59" spans="1:13" x14ac:dyDescent="0.25">
      <c r="A59">
        <v>0.2</v>
      </c>
      <c r="B59" t="s">
        <v>258</v>
      </c>
      <c r="C59" t="s">
        <v>263</v>
      </c>
      <c r="E59" s="10">
        <v>9.25</v>
      </c>
      <c r="F59" s="12">
        <f t="shared" si="5"/>
        <v>5</v>
      </c>
      <c r="G59" s="10">
        <f t="shared" si="6"/>
        <v>46.25</v>
      </c>
      <c r="H59" s="13" t="s">
        <v>264</v>
      </c>
    </row>
    <row r="60" spans="1:13" x14ac:dyDescent="0.25">
      <c r="A60">
        <v>0.2</v>
      </c>
      <c r="B60" t="s">
        <v>258</v>
      </c>
      <c r="C60" t="s">
        <v>265</v>
      </c>
      <c r="E60" s="10">
        <v>9.25</v>
      </c>
      <c r="F60" s="12">
        <f t="shared" si="5"/>
        <v>5</v>
      </c>
      <c r="G60" s="10">
        <f t="shared" si="6"/>
        <v>46.25</v>
      </c>
      <c r="H60" s="13" t="s">
        <v>266</v>
      </c>
    </row>
    <row r="61" spans="1:13" x14ac:dyDescent="0.25">
      <c r="A61">
        <v>0.2</v>
      </c>
      <c r="B61" t="s">
        <v>258</v>
      </c>
      <c r="C61" t="s">
        <v>267</v>
      </c>
      <c r="E61" s="10">
        <v>9.25</v>
      </c>
      <c r="F61" s="12">
        <f t="shared" si="5"/>
        <v>5</v>
      </c>
      <c r="G61" s="10">
        <f t="shared" si="6"/>
        <v>46.25</v>
      </c>
      <c r="H61" s="13" t="s">
        <v>268</v>
      </c>
    </row>
    <row r="62" spans="1:13" x14ac:dyDescent="0.25">
      <c r="E62" s="10"/>
      <c r="F62" s="12"/>
      <c r="G62" s="10"/>
      <c r="H62" s="13"/>
    </row>
    <row r="63" spans="1:13" x14ac:dyDescent="0.25">
      <c r="A63">
        <v>8</v>
      </c>
      <c r="B63" t="s">
        <v>228</v>
      </c>
      <c r="C63" t="s">
        <v>229</v>
      </c>
      <c r="E63" s="10">
        <f>7.16/25</f>
        <v>0.28639999999999999</v>
      </c>
      <c r="F63" s="12">
        <f>A63*C$2</f>
        <v>200</v>
      </c>
      <c r="G63" s="10">
        <f>E63*A63*$C$2</f>
        <v>57.28</v>
      </c>
      <c r="H63" s="13" t="s">
        <v>230</v>
      </c>
    </row>
    <row r="64" spans="1:13" x14ac:dyDescent="0.25">
      <c r="A64">
        <v>32</v>
      </c>
      <c r="B64" t="s">
        <v>228</v>
      </c>
      <c r="C64" t="s">
        <v>231</v>
      </c>
      <c r="E64" s="10">
        <f>1.88/100</f>
        <v>1.8799999999999997E-2</v>
      </c>
      <c r="F64" s="12">
        <f>A64*C$2</f>
        <v>800</v>
      </c>
      <c r="G64" s="10">
        <f>E64*A64*$C$2</f>
        <v>15.039999999999997</v>
      </c>
      <c r="H64" s="13" t="s">
        <v>232</v>
      </c>
    </row>
    <row r="66" spans="1:8" x14ac:dyDescent="0.25">
      <c r="A66">
        <v>16</v>
      </c>
      <c r="B66" t="s">
        <v>228</v>
      </c>
      <c r="C66" t="s">
        <v>233</v>
      </c>
      <c r="E66" s="10">
        <f>1.95/100</f>
        <v>1.95E-2</v>
      </c>
      <c r="F66" s="12">
        <f>A66*C$2</f>
        <v>400</v>
      </c>
      <c r="G66" s="10">
        <f>E66*A66*$C$2</f>
        <v>7.8</v>
      </c>
      <c r="H66" s="13" t="s">
        <v>234</v>
      </c>
    </row>
    <row r="67" spans="1:8" x14ac:dyDescent="0.25">
      <c r="A67">
        <v>16</v>
      </c>
      <c r="B67" t="s">
        <v>228</v>
      </c>
      <c r="C67" t="s">
        <v>235</v>
      </c>
      <c r="E67" s="10">
        <v>0.1</v>
      </c>
      <c r="F67" s="12">
        <f>A67*C$2</f>
        <v>400</v>
      </c>
      <c r="G67" s="10">
        <f>E67*A67*$C$2</f>
        <v>40</v>
      </c>
      <c r="H67" s="13" t="s">
        <v>236</v>
      </c>
    </row>
    <row r="68" spans="1:8" x14ac:dyDescent="0.25">
      <c r="E68" s="10"/>
      <c r="F68" s="12"/>
      <c r="G68" s="10"/>
      <c r="H68" s="13"/>
    </row>
    <row r="69" spans="1:8" x14ac:dyDescent="0.25">
      <c r="A69">
        <v>0.4</v>
      </c>
      <c r="B69" t="s">
        <v>237</v>
      </c>
      <c r="C69" t="s">
        <v>271</v>
      </c>
      <c r="E69" s="10">
        <v>46.5</v>
      </c>
      <c r="F69" s="12">
        <f>A69*C$2</f>
        <v>10</v>
      </c>
      <c r="G69" s="10">
        <f>E69*A69*$C$2</f>
        <v>465.00000000000006</v>
      </c>
      <c r="H69" s="13" t="s">
        <v>272</v>
      </c>
    </row>
    <row r="70" spans="1:8" x14ac:dyDescent="0.25">
      <c r="A70">
        <f>4/20</f>
        <v>0.2</v>
      </c>
      <c r="B70" t="s">
        <v>237</v>
      </c>
      <c r="C70" t="s">
        <v>238</v>
      </c>
      <c r="E70" s="10">
        <v>12.99</v>
      </c>
      <c r="F70" s="12">
        <f>A70*C$2</f>
        <v>5</v>
      </c>
      <c r="G70" s="10">
        <f>E70*A70*$C$2</f>
        <v>64.95</v>
      </c>
      <c r="H70" s="13" t="s">
        <v>239</v>
      </c>
    </row>
    <row r="71" spans="1:8" x14ac:dyDescent="0.25">
      <c r="A71">
        <f>4/5</f>
        <v>0.8</v>
      </c>
      <c r="B71" t="s">
        <v>237</v>
      </c>
      <c r="C71" t="s">
        <v>240</v>
      </c>
      <c r="E71" s="10">
        <f>5.99/5</f>
        <v>1.198</v>
      </c>
      <c r="F71" s="12">
        <f>A71*C$2</f>
        <v>20</v>
      </c>
      <c r="G71" s="10">
        <f>E71*A71*$C$2</f>
        <v>23.96</v>
      </c>
      <c r="H71" s="13" t="s">
        <v>241</v>
      </c>
    </row>
    <row r="75" spans="1:8" x14ac:dyDescent="0.25">
      <c r="A75">
        <v>4</v>
      </c>
      <c r="B75" t="s">
        <v>245</v>
      </c>
      <c r="C75" t="s">
        <v>246</v>
      </c>
      <c r="E75" s="10">
        <f>1.5/10</f>
        <v>0.15</v>
      </c>
      <c r="F75" s="12">
        <f>A75*C$2</f>
        <v>100</v>
      </c>
      <c r="G75" s="10">
        <f>E75*A75*$C$2</f>
        <v>15</v>
      </c>
      <c r="H75" s="13" t="s">
        <v>247</v>
      </c>
    </row>
    <row r="78" spans="1:8" x14ac:dyDescent="0.25">
      <c r="B78" t="s">
        <v>205</v>
      </c>
      <c r="C78" t="s">
        <v>250</v>
      </c>
      <c r="E78" s="10"/>
      <c r="F78" s="12">
        <v>2</v>
      </c>
      <c r="H78" s="11">
        <v>2213675</v>
      </c>
    </row>
    <row r="79" spans="1:8" x14ac:dyDescent="0.25">
      <c r="B79" t="s">
        <v>205</v>
      </c>
      <c r="C79" t="s">
        <v>250</v>
      </c>
      <c r="E79" s="10"/>
      <c r="F79" s="12">
        <v>2</v>
      </c>
      <c r="H79" s="11">
        <v>319600</v>
      </c>
    </row>
    <row r="80" spans="1:8" x14ac:dyDescent="0.25">
      <c r="E80" s="10"/>
      <c r="F80" s="10"/>
    </row>
    <row r="81" spans="1:8" x14ac:dyDescent="0.25">
      <c r="E81" s="10"/>
      <c r="F81" s="10"/>
    </row>
    <row r="82" spans="1:8" x14ac:dyDescent="0.25">
      <c r="E82" s="10"/>
      <c r="F82" s="10"/>
    </row>
    <row r="83" spans="1:8" x14ac:dyDescent="0.25">
      <c r="E83" s="10"/>
      <c r="F83" s="10"/>
    </row>
    <row r="84" spans="1:8" s="2" customFormat="1" x14ac:dyDescent="0.25">
      <c r="A84" s="2" t="s">
        <v>273</v>
      </c>
    </row>
    <row r="85" spans="1:8" x14ac:dyDescent="0.25">
      <c r="G85" s="10">
        <f>SUM(G56:G76)</f>
        <v>1088.7800000000002</v>
      </c>
    </row>
    <row r="89" spans="1:8" s="2" customFormat="1" x14ac:dyDescent="0.25">
      <c r="A89" s="2" t="s">
        <v>274</v>
      </c>
    </row>
    <row r="91" spans="1:8" x14ac:dyDescent="0.25">
      <c r="A91">
        <v>0</v>
      </c>
      <c r="B91" t="s">
        <v>258</v>
      </c>
      <c r="C91" t="s">
        <v>275</v>
      </c>
      <c r="E91" s="10">
        <v>8.32</v>
      </c>
      <c r="F91" s="12">
        <f>A91*C$2</f>
        <v>0</v>
      </c>
      <c r="G91" s="10">
        <f>E91*A91*$C$2</f>
        <v>0</v>
      </c>
      <c r="H91" t="s">
        <v>276</v>
      </c>
    </row>
    <row r="92" spans="1:8" x14ac:dyDescent="0.25">
      <c r="A92">
        <v>0</v>
      </c>
      <c r="B92" t="s">
        <v>237</v>
      </c>
      <c r="C92" t="s">
        <v>277</v>
      </c>
      <c r="E92" s="10">
        <v>13.9</v>
      </c>
      <c r="F92" s="12">
        <f>A92*C$2</f>
        <v>0</v>
      </c>
      <c r="G92" s="10">
        <f>E92*A92*$C$2</f>
        <v>0</v>
      </c>
      <c r="H92" s="13" t="s">
        <v>278</v>
      </c>
    </row>
    <row r="93" spans="1:8" x14ac:dyDescent="0.25">
      <c r="A93">
        <v>0</v>
      </c>
      <c r="B93" t="s">
        <v>228</v>
      </c>
      <c r="C93" t="s">
        <v>279</v>
      </c>
      <c r="E93" s="10">
        <f>2.55/25</f>
        <v>0.10199999999999999</v>
      </c>
      <c r="F93" s="12">
        <f>A93*C$2</f>
        <v>0</v>
      </c>
      <c r="G93" s="10">
        <f>E93*A93*$C$2</f>
        <v>0</v>
      </c>
      <c r="H93" s="13" t="s">
        <v>280</v>
      </c>
    </row>
    <row r="94" spans="1:8" x14ac:dyDescent="0.25">
      <c r="A94">
        <v>0</v>
      </c>
      <c r="B94" t="s">
        <v>254</v>
      </c>
      <c r="C94" t="s">
        <v>281</v>
      </c>
      <c r="E94" s="10">
        <v>7.95</v>
      </c>
      <c r="F94" s="12">
        <f>A94*C$2</f>
        <v>0</v>
      </c>
      <c r="G94" s="10">
        <f>E94*A94*$C$2</f>
        <v>0</v>
      </c>
      <c r="H94" s="13" t="s">
        <v>282</v>
      </c>
    </row>
    <row r="95" spans="1:8" x14ac:dyDescent="0.25">
      <c r="A95">
        <v>0</v>
      </c>
      <c r="B95" t="s">
        <v>254</v>
      </c>
      <c r="C95" t="s">
        <v>283</v>
      </c>
      <c r="E95" s="10">
        <v>9.9499999999999993</v>
      </c>
      <c r="F95" s="12">
        <f>A95*C$2</f>
        <v>0</v>
      </c>
      <c r="G95" s="10">
        <f>E95*A95*$C$2</f>
        <v>0</v>
      </c>
      <c r="H95" s="13" t="s">
        <v>284</v>
      </c>
    </row>
  </sheetData>
  <hyperlinks>
    <hyperlink ref="H93" r:id="rId1"/>
    <hyperlink ref="H64" r:id="rId2"/>
    <hyperlink ref="H7" r:id="rId3"/>
    <hyperlink ref="H63" r:id="rId4"/>
    <hyperlink ref="H66" r:id="rId5"/>
    <hyperlink ref="H56" r:id="rId6"/>
    <hyperlink ref="H94" r:id="rId7"/>
    <hyperlink ref="H69" r:id="rId8"/>
    <hyperlink ref="H95" r:id="rId9"/>
    <hyperlink ref="M56" r:id="rId10"/>
    <hyperlink ref="H92" r:id="rId11"/>
    <hyperlink ref="H61" r:id="rId12"/>
    <hyperlink ref="H67" r:id="rId13"/>
    <hyperlink ref="H75" r:id="rId14"/>
    <hyperlink ref="H9" r:id="rId15"/>
    <hyperlink ref="H8" r:id="rId16"/>
    <hyperlink ref="H57" r:id="rId17"/>
    <hyperlink ref="H58" r:id="rId18"/>
    <hyperlink ref="H60" r:id="rId19"/>
    <hyperlink ref="H59" r:id="rId20"/>
    <hyperlink ref="H70" r:id="rId21"/>
    <hyperlink ref="H71" r:id="rId22"/>
    <hyperlink ref="H10" r:id="rId23"/>
    <hyperlink ref="H27" r:id="rId24"/>
    <hyperlink ref="H34" r:id="rId25"/>
    <hyperlink ref="H18" r:id="rId26"/>
    <hyperlink ref="H20" r:id="rId27"/>
    <hyperlink ref="H28" r:id="rId28"/>
    <hyperlink ref="H35" r:id="rId29"/>
    <hyperlink ref="H43" r:id="rId30"/>
    <hyperlink ref="H19" r:id="rId31"/>
    <hyperlink ref="H21" r:id="rId32"/>
  </hyperlinks>
  <pageMargins left="0.7" right="0.7" top="0.75" bottom="0.75" header="0.3" footer="0.3"/>
  <pageSetup orientation="portrait"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4" sqref="B14"/>
    </sheetView>
  </sheetViews>
  <sheetFormatPr defaultRowHeight="15" x14ac:dyDescent="0.25"/>
  <cols>
    <col min="1" max="1" width="32.140625" customWidth="1"/>
    <col min="2" max="2" width="21.5703125" customWidth="1"/>
    <col min="3" max="3" width="12.140625" customWidth="1"/>
    <col min="4" max="4" width="10.42578125" customWidth="1"/>
    <col min="9" max="9" width="24.5703125" customWidth="1"/>
    <col min="10" max="10" width="20.7109375" customWidth="1"/>
    <col min="11" max="11" width="12" customWidth="1"/>
    <col min="12" max="12" width="11.85546875" customWidth="1"/>
  </cols>
  <sheetData>
    <row r="1" spans="1:12" x14ac:dyDescent="0.35">
      <c r="A1" s="23" t="s">
        <v>364</v>
      </c>
      <c r="B1" s="24">
        <v>25</v>
      </c>
      <c r="C1" s="22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5">
      <c r="A2" s="22"/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35">
      <c r="A3" s="21"/>
      <c r="B3" s="21"/>
      <c r="C3" s="27" t="s">
        <v>365</v>
      </c>
      <c r="D3" s="27"/>
      <c r="E3" s="21"/>
      <c r="F3" s="21"/>
      <c r="G3" s="21"/>
      <c r="H3" s="21"/>
      <c r="I3" s="21"/>
      <c r="J3" s="21"/>
      <c r="K3" s="21"/>
      <c r="L3" s="21"/>
    </row>
    <row r="4" spans="1:12" x14ac:dyDescent="0.35">
      <c r="A4" s="23" t="s">
        <v>375</v>
      </c>
      <c r="B4" s="23" t="s">
        <v>253</v>
      </c>
      <c r="C4" s="23" t="s">
        <v>371</v>
      </c>
      <c r="D4" s="23" t="s">
        <v>372</v>
      </c>
      <c r="E4" s="23" t="s">
        <v>273</v>
      </c>
      <c r="F4" s="21"/>
      <c r="G4" s="21"/>
      <c r="H4" s="21"/>
      <c r="I4" s="23" t="s">
        <v>376</v>
      </c>
      <c r="J4" s="23" t="s">
        <v>253</v>
      </c>
      <c r="K4" s="23" t="s">
        <v>365</v>
      </c>
      <c r="L4" s="23" t="s">
        <v>273</v>
      </c>
    </row>
    <row r="5" spans="1:12" x14ac:dyDescent="0.35">
      <c r="A5" s="25" t="s">
        <v>373</v>
      </c>
      <c r="B5" s="26" t="s">
        <v>366</v>
      </c>
      <c r="C5" s="26">
        <v>2</v>
      </c>
      <c r="D5" s="26"/>
      <c r="E5" s="21">
        <f>(C5+D5)*$B$1</f>
        <v>50</v>
      </c>
      <c r="F5" s="21"/>
      <c r="G5" s="21"/>
      <c r="H5" s="21"/>
      <c r="I5" s="22" t="s">
        <v>393</v>
      </c>
      <c r="J5" s="21" t="s">
        <v>392</v>
      </c>
      <c r="K5" s="22">
        <v>2</v>
      </c>
      <c r="L5" s="21">
        <f>(K5)*$B$1</f>
        <v>50</v>
      </c>
    </row>
    <row r="6" spans="1:12" x14ac:dyDescent="0.35">
      <c r="A6" s="25" t="s">
        <v>374</v>
      </c>
      <c r="B6" s="26" t="s">
        <v>367</v>
      </c>
      <c r="C6" s="26">
        <v>3</v>
      </c>
      <c r="D6" s="26"/>
      <c r="E6" s="21">
        <f t="shared" ref="E6:E21" si="0">(C6+D6)*$B$1</f>
        <v>75</v>
      </c>
      <c r="F6" s="21"/>
      <c r="G6" s="21"/>
      <c r="H6" s="21"/>
      <c r="I6" s="22" t="s">
        <v>394</v>
      </c>
      <c r="J6" s="21" t="s">
        <v>383</v>
      </c>
      <c r="K6" s="22">
        <v>2</v>
      </c>
      <c r="L6" s="21">
        <f t="shared" ref="L6:L9" si="1">(K6)*$B$1</f>
        <v>50</v>
      </c>
    </row>
    <row r="7" spans="1:12" x14ac:dyDescent="0.35">
      <c r="A7" s="25" t="s">
        <v>402</v>
      </c>
      <c r="B7" s="21"/>
      <c r="C7" s="26">
        <v>4</v>
      </c>
      <c r="D7" s="26"/>
      <c r="E7" s="21">
        <f t="shared" si="0"/>
        <v>100</v>
      </c>
      <c r="F7" s="21"/>
      <c r="G7" s="21"/>
      <c r="H7" s="21"/>
      <c r="I7" s="22" t="s">
        <v>395</v>
      </c>
      <c r="J7" s="21" t="s">
        <v>398</v>
      </c>
      <c r="K7" s="22">
        <v>4</v>
      </c>
      <c r="L7" s="21">
        <f t="shared" si="1"/>
        <v>100</v>
      </c>
    </row>
    <row r="8" spans="1:12" x14ac:dyDescent="0.35">
      <c r="A8" s="25" t="s">
        <v>403</v>
      </c>
      <c r="B8" s="21"/>
      <c r="C8" s="26">
        <v>4</v>
      </c>
      <c r="D8" s="26"/>
      <c r="E8" s="21">
        <f t="shared" si="0"/>
        <v>100</v>
      </c>
      <c r="F8" s="21"/>
      <c r="G8" s="21"/>
      <c r="H8" s="21"/>
      <c r="I8" s="22" t="s">
        <v>396</v>
      </c>
      <c r="J8" s="21" t="s">
        <v>398</v>
      </c>
      <c r="K8" s="22">
        <v>2</v>
      </c>
      <c r="L8" s="21">
        <f t="shared" si="1"/>
        <v>50</v>
      </c>
    </row>
    <row r="9" spans="1:12" x14ac:dyDescent="0.35">
      <c r="A9" s="26" t="s">
        <v>404</v>
      </c>
      <c r="B9" s="26" t="s">
        <v>400</v>
      </c>
      <c r="C9" s="26">
        <v>4</v>
      </c>
      <c r="D9" s="26">
        <v>2</v>
      </c>
      <c r="E9" s="21">
        <f>(C9+D9)*$B$1</f>
        <v>150</v>
      </c>
      <c r="F9" s="21"/>
      <c r="G9" s="21"/>
      <c r="H9" s="21"/>
      <c r="I9" s="22" t="s">
        <v>397</v>
      </c>
      <c r="J9" s="21" t="s">
        <v>398</v>
      </c>
      <c r="K9" s="22">
        <v>2</v>
      </c>
      <c r="L9" s="21">
        <f t="shared" si="1"/>
        <v>50</v>
      </c>
    </row>
    <row r="10" spans="1:12" x14ac:dyDescent="0.35">
      <c r="A10" s="25" t="s">
        <v>405</v>
      </c>
      <c r="B10" s="26"/>
      <c r="C10" s="26">
        <v>4</v>
      </c>
      <c r="D10" s="26">
        <v>6</v>
      </c>
      <c r="E10" s="21">
        <f t="shared" si="0"/>
        <v>250</v>
      </c>
      <c r="F10" s="21"/>
      <c r="G10" s="21"/>
      <c r="H10" s="21"/>
      <c r="I10" s="21"/>
      <c r="J10" s="21"/>
      <c r="K10" s="21"/>
      <c r="L10" s="21"/>
    </row>
    <row r="11" spans="1:12" x14ac:dyDescent="0.35">
      <c r="A11" s="25" t="s">
        <v>406</v>
      </c>
      <c r="B11" s="21"/>
      <c r="C11" s="26">
        <v>4</v>
      </c>
      <c r="D11" s="26">
        <v>10</v>
      </c>
      <c r="E11" s="21">
        <f t="shared" si="0"/>
        <v>350</v>
      </c>
      <c r="F11" s="21"/>
      <c r="G11" s="21"/>
      <c r="H11" s="21"/>
      <c r="I11" s="21"/>
      <c r="J11" s="21"/>
      <c r="K11" s="21"/>
      <c r="L11" s="21"/>
    </row>
    <row r="12" spans="1:12" x14ac:dyDescent="0.35">
      <c r="A12" s="26" t="s">
        <v>387</v>
      </c>
      <c r="B12" s="21"/>
      <c r="C12" s="26"/>
      <c r="D12" s="26">
        <v>8</v>
      </c>
      <c r="E12" s="21">
        <f t="shared" si="0"/>
        <v>200</v>
      </c>
      <c r="F12" s="21"/>
      <c r="G12" s="21"/>
      <c r="H12" s="21"/>
      <c r="I12" s="21"/>
      <c r="J12" s="21"/>
      <c r="K12" s="21"/>
      <c r="L12" s="21"/>
    </row>
    <row r="13" spans="1:12" x14ac:dyDescent="0.35">
      <c r="A13" s="25" t="s">
        <v>377</v>
      </c>
      <c r="B13" s="26" t="s">
        <v>407</v>
      </c>
      <c r="C13" s="26"/>
      <c r="D13" s="26">
        <v>4</v>
      </c>
      <c r="E13" s="21">
        <f t="shared" si="0"/>
        <v>100</v>
      </c>
      <c r="F13" s="21"/>
      <c r="G13" s="21"/>
      <c r="H13" s="21"/>
      <c r="I13" s="21"/>
      <c r="J13" s="21"/>
      <c r="K13" s="21"/>
      <c r="L13" s="21"/>
    </row>
    <row r="14" spans="1:12" x14ac:dyDescent="0.35">
      <c r="A14" s="26" t="s">
        <v>378</v>
      </c>
      <c r="B14" s="26" t="s">
        <v>384</v>
      </c>
      <c r="C14" s="26"/>
      <c r="D14" s="26">
        <v>2</v>
      </c>
      <c r="E14" s="21">
        <f t="shared" si="0"/>
        <v>50</v>
      </c>
      <c r="F14" s="21"/>
      <c r="G14" s="21"/>
      <c r="H14" s="21"/>
      <c r="I14" s="21"/>
      <c r="J14" s="21"/>
      <c r="K14" s="21"/>
      <c r="L14" s="21"/>
    </row>
    <row r="15" spans="1:12" x14ac:dyDescent="0.35">
      <c r="A15" s="26" t="s">
        <v>388</v>
      </c>
      <c r="B15" s="26" t="s">
        <v>385</v>
      </c>
      <c r="C15" s="26"/>
      <c r="D15" s="26">
        <v>2</v>
      </c>
      <c r="E15" s="21">
        <f t="shared" si="0"/>
        <v>50</v>
      </c>
      <c r="F15" s="21"/>
      <c r="G15" s="21"/>
      <c r="H15" s="21"/>
      <c r="I15" s="21"/>
      <c r="J15" s="21"/>
      <c r="K15" s="21"/>
      <c r="L15" s="21"/>
    </row>
    <row r="16" spans="1:12" x14ac:dyDescent="0.35">
      <c r="A16" s="26" t="s">
        <v>389</v>
      </c>
      <c r="B16" s="26" t="s">
        <v>386</v>
      </c>
      <c r="C16" s="26"/>
      <c r="D16" s="26">
        <v>2</v>
      </c>
      <c r="E16" s="21">
        <f t="shared" si="0"/>
        <v>50</v>
      </c>
      <c r="F16" s="21"/>
      <c r="G16" s="21"/>
      <c r="H16" s="21"/>
      <c r="I16" s="21"/>
      <c r="J16" s="21"/>
      <c r="K16" s="21"/>
      <c r="L16" s="21"/>
    </row>
    <row r="17" spans="1:12" x14ac:dyDescent="0.35">
      <c r="A17" s="26" t="s">
        <v>399</v>
      </c>
      <c r="B17" s="21"/>
      <c r="C17" s="21"/>
      <c r="D17" s="26">
        <v>2</v>
      </c>
      <c r="E17" s="21">
        <f>(C17+D17)*$B$1</f>
        <v>50</v>
      </c>
      <c r="F17" s="21"/>
      <c r="G17" s="21"/>
      <c r="H17" s="21"/>
      <c r="I17" s="21"/>
      <c r="J17" s="21"/>
      <c r="K17" s="21"/>
      <c r="L17" s="21"/>
    </row>
    <row r="18" spans="1:12" x14ac:dyDescent="0.35">
      <c r="A18" s="26" t="s">
        <v>381</v>
      </c>
      <c r="B18" s="26" t="s">
        <v>390</v>
      </c>
      <c r="C18" s="26"/>
      <c r="D18" s="26">
        <v>2</v>
      </c>
      <c r="E18" s="21">
        <f>(C18+D18)*$B$1</f>
        <v>50</v>
      </c>
      <c r="F18" s="21"/>
      <c r="G18" s="21"/>
      <c r="H18" s="21"/>
      <c r="I18" s="21"/>
      <c r="J18" s="21"/>
      <c r="K18" s="21"/>
      <c r="L18" s="21"/>
    </row>
    <row r="19" spans="1:12" x14ac:dyDescent="0.35">
      <c r="A19" s="26" t="s">
        <v>379</v>
      </c>
      <c r="B19" s="26" t="s">
        <v>368</v>
      </c>
      <c r="C19" s="26"/>
      <c r="D19" s="26">
        <v>2</v>
      </c>
      <c r="E19" s="21">
        <f t="shared" si="0"/>
        <v>50</v>
      </c>
    </row>
    <row r="20" spans="1:12" x14ac:dyDescent="0.35">
      <c r="A20" s="26" t="s">
        <v>401</v>
      </c>
      <c r="B20" s="26" t="s">
        <v>369</v>
      </c>
      <c r="C20" s="26"/>
      <c r="D20" s="26">
        <v>2</v>
      </c>
      <c r="E20" s="21">
        <f t="shared" si="0"/>
        <v>50</v>
      </c>
      <c r="F20" s="21"/>
      <c r="G20" s="21"/>
      <c r="H20" s="21"/>
      <c r="I20" s="21"/>
      <c r="J20" s="21"/>
      <c r="K20" s="21"/>
      <c r="L20" s="21"/>
    </row>
    <row r="21" spans="1:12" x14ac:dyDescent="0.35">
      <c r="A21" s="26" t="s">
        <v>380</v>
      </c>
      <c r="B21" s="26" t="s">
        <v>391</v>
      </c>
      <c r="C21" s="26"/>
      <c r="D21" s="26">
        <v>8</v>
      </c>
      <c r="E21" s="21">
        <f t="shared" si="0"/>
        <v>200</v>
      </c>
      <c r="F21" s="21"/>
      <c r="G21" s="21"/>
      <c r="H21" s="21"/>
      <c r="I21" s="21"/>
      <c r="J21" s="21"/>
      <c r="K21" s="21"/>
      <c r="L21" s="21"/>
    </row>
    <row r="22" spans="1:12" x14ac:dyDescent="0.35">
      <c r="A22" s="26" t="s">
        <v>382</v>
      </c>
      <c r="B22" s="26" t="s">
        <v>370</v>
      </c>
      <c r="C22" s="26"/>
      <c r="D22" s="26">
        <v>4</v>
      </c>
      <c r="E22" s="21">
        <f>(C22+D22)*$B$1</f>
        <v>100</v>
      </c>
      <c r="F22" s="21"/>
      <c r="G22" s="21"/>
      <c r="H22" s="21"/>
      <c r="I22" s="21"/>
      <c r="J22" s="21"/>
      <c r="K22" s="21"/>
      <c r="L22" s="21"/>
    </row>
  </sheetData>
  <mergeCells count="1">
    <mergeCell ref="C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Parts</vt:lpstr>
      <vt:lpstr>Mounts</vt:lpstr>
      <vt:lpstr>Mechanical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ValvanoJonathan</cp:lastModifiedBy>
  <dcterms:created xsi:type="dcterms:W3CDTF">2015-03-19T19:39:13Z</dcterms:created>
  <dcterms:modified xsi:type="dcterms:W3CDTF">2017-12-20T21:43:57Z</dcterms:modified>
</cp:coreProperties>
</file>