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Dropbox\EE345M Class\EE445M\MSPM0LabSolutions\"/>
    </mc:Choice>
  </mc:AlternateContent>
  <xr:revisionPtr revIDLastSave="0" documentId="13_ncr:1_{D64F8543-ED81-4CA5-ADED-41BF12A4E1A7}" xr6:coauthVersionLast="47" xr6:coauthVersionMax="47" xr10:uidLastSave="{00000000-0000-0000-0000-000000000000}"/>
  <bookViews>
    <workbookView xWindow="29595" yWindow="1980" windowWidth="18210" windowHeight="12945" activeTab="1" xr2:uid="{00000000-000D-0000-FFFF-FFFF00000000}"/>
  </bookViews>
  <sheets>
    <sheet name="SensorBoard" sheetId="1" r:id="rId1"/>
    <sheet name="MotorBoard" sheetId="7" r:id="rId2"/>
    <sheet name="TMP63" sheetId="8" r:id="rId3"/>
    <sheet name="Timers" sheetId="9" r:id="rId4"/>
    <sheet name="Pins" sheetId="4" r:id="rId5"/>
    <sheet name="PCB size" sheetId="10" r:id="rId6"/>
    <sheet name="J5" sheetId="2" r:id="rId7"/>
    <sheet name="PINCM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0" l="1"/>
  <c r="Q4" i="10"/>
  <c r="L22" i="10"/>
  <c r="L21" i="10"/>
  <c r="M19" i="10"/>
  <c r="M18" i="10"/>
  <c r="M10" i="10"/>
  <c r="L10" i="10" l="1"/>
  <c r="H5" i="10"/>
  <c r="H17" i="10"/>
  <c r="I14" i="10"/>
  <c r="I13" i="10"/>
  <c r="I12" i="10"/>
  <c r="H14" i="10"/>
  <c r="H13" i="10"/>
  <c r="H12" i="10"/>
  <c r="G5" i="10"/>
  <c r="H6" i="10"/>
  <c r="G6" i="10"/>
  <c r="F6" i="10"/>
  <c r="F5" i="10"/>
  <c r="F3" i="10" l="1"/>
  <c r="G3" i="10" s="1"/>
  <c r="F2" i="10"/>
  <c r="G2" i="10" s="1"/>
  <c r="L4" i="8"/>
  <c r="M4" i="8" s="1"/>
  <c r="M3" i="8"/>
  <c r="M2" i="8"/>
  <c r="L3" i="8"/>
  <c r="H7" i="8"/>
  <c r="H6" i="8"/>
  <c r="H5" i="8"/>
  <c r="G7" i="8"/>
  <c r="G6" i="8"/>
  <c r="G5" i="8"/>
  <c r="F7" i="8"/>
  <c r="F6" i="8"/>
  <c r="F5" i="8"/>
  <c r="E7" i="8"/>
  <c r="E6" i="8"/>
  <c r="E5" i="8"/>
  <c r="E1" i="8"/>
  <c r="E2" i="8"/>
  <c r="D7" i="8"/>
  <c r="D6" i="8"/>
  <c r="D5" i="8"/>
  <c r="C7" i="8"/>
  <c r="C5" i="8"/>
  <c r="B6" i="8"/>
  <c r="C6" i="8" s="1"/>
  <c r="L5" i="8" l="1"/>
  <c r="M5" i="8" l="1"/>
  <c r="L6" i="8"/>
  <c r="L7" i="8" l="1"/>
  <c r="M6" i="8"/>
  <c r="L8" i="8" l="1"/>
  <c r="M7" i="8"/>
  <c r="M8" i="8" l="1"/>
  <c r="L9" i="8"/>
  <c r="L10" i="8" l="1"/>
  <c r="M9" i="8"/>
  <c r="L11" i="8" l="1"/>
  <c r="M10" i="8"/>
  <c r="L12" i="8" l="1"/>
  <c r="M11" i="8"/>
  <c r="L13" i="8" l="1"/>
  <c r="M12" i="8"/>
  <c r="L14" i="8" l="1"/>
  <c r="M13" i="8"/>
  <c r="L15" i="8" l="1"/>
  <c r="M14" i="8"/>
  <c r="L16" i="8" l="1"/>
  <c r="M15" i="8"/>
  <c r="M16" i="8" l="1"/>
  <c r="L17" i="8"/>
  <c r="L18" i="8" l="1"/>
  <c r="M17" i="8"/>
  <c r="L19" i="8" l="1"/>
  <c r="M18" i="8"/>
  <c r="L20" i="8" l="1"/>
  <c r="M19" i="8"/>
  <c r="L21" i="8" l="1"/>
  <c r="M20" i="8"/>
  <c r="M21" i="8" l="1"/>
  <c r="L22" i="8"/>
  <c r="L23" i="8" l="1"/>
  <c r="M22" i="8"/>
  <c r="L24" i="8" l="1"/>
  <c r="M23" i="8"/>
  <c r="M24" i="8" l="1"/>
  <c r="L25" i="8"/>
  <c r="L26" i="8" l="1"/>
  <c r="M25" i="8"/>
  <c r="L27" i="8" l="1"/>
  <c r="M26" i="8"/>
  <c r="L28" i="8" l="1"/>
  <c r="M27" i="8"/>
  <c r="L29" i="8" l="1"/>
  <c r="M28" i="8"/>
  <c r="M29" i="8" l="1"/>
  <c r="L30" i="8"/>
  <c r="L31" i="8" l="1"/>
  <c r="M30" i="8"/>
  <c r="L32" i="8" l="1"/>
  <c r="M31" i="8"/>
  <c r="M32" i="8" l="1"/>
  <c r="L33" i="8"/>
  <c r="L34" i="8" l="1"/>
  <c r="M33" i="8"/>
  <c r="M34" i="8" l="1"/>
  <c r="L35" i="8"/>
  <c r="L36" i="8" l="1"/>
  <c r="M35" i="8"/>
  <c r="L37" i="8" l="1"/>
  <c r="M36" i="8"/>
  <c r="M37" i="8" l="1"/>
  <c r="L38" i="8"/>
  <c r="L39" i="8" l="1"/>
  <c r="M38" i="8"/>
  <c r="L40" i="8" l="1"/>
  <c r="M39" i="8"/>
  <c r="M40" i="8" l="1"/>
  <c r="L41" i="8"/>
  <c r="L42" i="8" l="1"/>
  <c r="M41" i="8"/>
  <c r="M42" i="8" l="1"/>
  <c r="L43" i="8"/>
  <c r="L44" i="8" l="1"/>
  <c r="M43" i="8"/>
  <c r="L45" i="8" l="1"/>
  <c r="M44" i="8"/>
  <c r="L46" i="8" l="1"/>
  <c r="M45" i="8"/>
  <c r="M46" i="8" l="1"/>
  <c r="L47" i="8"/>
  <c r="L48" i="8" l="1"/>
  <c r="M47" i="8"/>
  <c r="M48" i="8" l="1"/>
  <c r="L49" i="8"/>
  <c r="L50" i="8" l="1"/>
  <c r="M49" i="8"/>
  <c r="L51" i="8" l="1"/>
  <c r="M50" i="8"/>
  <c r="L52" i="8" l="1"/>
  <c r="M51" i="8"/>
  <c r="L53" i="8" l="1"/>
  <c r="M52" i="8"/>
  <c r="L54" i="8" l="1"/>
  <c r="M53" i="8"/>
  <c r="L55" i="8" l="1"/>
  <c r="M54" i="8"/>
  <c r="L56" i="8" l="1"/>
  <c r="M55" i="8"/>
  <c r="M56" i="8" l="1"/>
  <c r="L57" i="8"/>
  <c r="L58" i="8" l="1"/>
  <c r="M57" i="8"/>
  <c r="L59" i="8" l="1"/>
  <c r="M58" i="8"/>
  <c r="L60" i="8" l="1"/>
  <c r="M59" i="8"/>
  <c r="M60" i="8" l="1"/>
  <c r="L61" i="8"/>
  <c r="L62" i="8" l="1"/>
  <c r="M61" i="8"/>
  <c r="M62" i="8" l="1"/>
  <c r="L63" i="8"/>
  <c r="L64" i="8" l="1"/>
  <c r="M63" i="8"/>
  <c r="M64" i="8" l="1"/>
  <c r="L65" i="8"/>
  <c r="L66" i="8" l="1"/>
  <c r="M65" i="8"/>
  <c r="L67" i="8" l="1"/>
  <c r="M66" i="8"/>
  <c r="L68" i="8" l="1"/>
  <c r="M67" i="8"/>
  <c r="L69" i="8" l="1"/>
  <c r="M68" i="8"/>
  <c r="M69" i="8" l="1"/>
  <c r="L70" i="8"/>
  <c r="L71" i="8" l="1"/>
  <c r="M70" i="8"/>
  <c r="L72" i="8" l="1"/>
  <c r="M71" i="8"/>
  <c r="M72" i="8" l="1"/>
  <c r="L73" i="8"/>
  <c r="L74" i="8" l="1"/>
  <c r="M73" i="8"/>
  <c r="L75" i="8" l="1"/>
  <c r="M74" i="8"/>
  <c r="L76" i="8" l="1"/>
  <c r="M75" i="8"/>
  <c r="M76" i="8" l="1"/>
  <c r="L77" i="8"/>
  <c r="L78" i="8" l="1"/>
  <c r="M77" i="8"/>
  <c r="L79" i="8" l="1"/>
  <c r="M78" i="8"/>
  <c r="L80" i="8" l="1"/>
  <c r="M79" i="8"/>
  <c r="M80" i="8" l="1"/>
  <c r="L81" i="8"/>
  <c r="L82" i="8" l="1"/>
  <c r="M81" i="8"/>
  <c r="L83" i="8" l="1"/>
  <c r="M82" i="8"/>
  <c r="L84" i="8" l="1"/>
  <c r="M83" i="8"/>
  <c r="M84" i="8" l="1"/>
  <c r="L85" i="8"/>
  <c r="L86" i="8" l="1"/>
  <c r="M85" i="8"/>
  <c r="L87" i="8" l="1"/>
  <c r="M86" i="8"/>
  <c r="L88" i="8" l="1"/>
  <c r="M87" i="8"/>
  <c r="M88" i="8" l="1"/>
  <c r="L89" i="8"/>
  <c r="L90" i="8" l="1"/>
  <c r="M89" i="8"/>
  <c r="L91" i="8" l="1"/>
  <c r="M90" i="8"/>
  <c r="L92" i="8" l="1"/>
  <c r="M91" i="8"/>
  <c r="L93" i="8" l="1"/>
  <c r="M92" i="8"/>
  <c r="L94" i="8" l="1"/>
  <c r="M93" i="8"/>
  <c r="M94" i="8" l="1"/>
  <c r="L95" i="8"/>
  <c r="L96" i="8" l="1"/>
  <c r="M95" i="8"/>
  <c r="M96" i="8" l="1"/>
  <c r="L97" i="8"/>
  <c r="L98" i="8" l="1"/>
  <c r="M97" i="8"/>
  <c r="L99" i="8" l="1"/>
  <c r="M98" i="8"/>
  <c r="L100" i="8" l="1"/>
  <c r="M99" i="8"/>
  <c r="L101" i="8" l="1"/>
  <c r="M100" i="8"/>
  <c r="L102" i="8" l="1"/>
  <c r="M101" i="8"/>
  <c r="L103" i="8" l="1"/>
  <c r="M102" i="8"/>
  <c r="L104" i="8" l="1"/>
  <c r="M103" i="8"/>
  <c r="M104" i="8" l="1"/>
  <c r="L105" i="8"/>
  <c r="L106" i="8" l="1"/>
  <c r="M105" i="8"/>
  <c r="L107" i="8" l="1"/>
  <c r="M106" i="8"/>
  <c r="L108" i="8" l="1"/>
  <c r="M107" i="8"/>
  <c r="M108" i="8" l="1"/>
  <c r="L109" i="8"/>
  <c r="L110" i="8" l="1"/>
  <c r="M109" i="8"/>
  <c r="L111" i="8" l="1"/>
  <c r="M110" i="8"/>
  <c r="L112" i="8" l="1"/>
  <c r="M111" i="8"/>
  <c r="M112" i="8" l="1"/>
  <c r="L113" i="8"/>
  <c r="L114" i="8" l="1"/>
  <c r="M113" i="8"/>
  <c r="L115" i="8" l="1"/>
  <c r="M114" i="8"/>
  <c r="L116" i="8" l="1"/>
  <c r="M115" i="8"/>
  <c r="L117" i="8" l="1"/>
  <c r="M116" i="8"/>
  <c r="L118" i="8" l="1"/>
  <c r="M117" i="8"/>
  <c r="L119" i="8" l="1"/>
  <c r="M118" i="8"/>
  <c r="L120" i="8" l="1"/>
  <c r="M119" i="8"/>
  <c r="M120" i="8" l="1"/>
  <c r="L121" i="8"/>
  <c r="L122" i="8" l="1"/>
  <c r="M121" i="8"/>
  <c r="L123" i="8" l="1"/>
  <c r="M122" i="8"/>
  <c r="L124" i="8" l="1"/>
  <c r="M123" i="8"/>
  <c r="M124" i="8" l="1"/>
  <c r="L125" i="8"/>
  <c r="L126" i="8" l="1"/>
  <c r="M125" i="8"/>
  <c r="L127" i="8" l="1"/>
  <c r="M126" i="8"/>
  <c r="L128" i="8" l="1"/>
  <c r="M127" i="8"/>
  <c r="M128" i="8" l="1"/>
  <c r="L129" i="8"/>
  <c r="L130" i="8" l="1"/>
  <c r="M129" i="8"/>
  <c r="L131" i="8" l="1"/>
  <c r="M130" i="8"/>
  <c r="L132" i="8" l="1"/>
  <c r="M131" i="8"/>
  <c r="L133" i="8" l="1"/>
  <c r="M132" i="8"/>
  <c r="L134" i="8" l="1"/>
  <c r="M133" i="8"/>
  <c r="L135" i="8" l="1"/>
  <c r="M134" i="8"/>
  <c r="L136" i="8" l="1"/>
  <c r="M135" i="8"/>
  <c r="M136" i="8" l="1"/>
  <c r="L137" i="8"/>
  <c r="L138" i="8" l="1"/>
  <c r="M137" i="8"/>
  <c r="L139" i="8" l="1"/>
  <c r="M138" i="8"/>
  <c r="L140" i="8" l="1"/>
  <c r="M139" i="8"/>
  <c r="M140" i="8" l="1"/>
  <c r="L141" i="8"/>
  <c r="L142" i="8" l="1"/>
  <c r="M141" i="8"/>
  <c r="L143" i="8" l="1"/>
  <c r="M142" i="8"/>
  <c r="L144" i="8" l="1"/>
  <c r="M143" i="8"/>
  <c r="M144" i="8" l="1"/>
  <c r="L145" i="8"/>
  <c r="L146" i="8" l="1"/>
  <c r="M145" i="8"/>
  <c r="M146" i="8" l="1"/>
  <c r="L147" i="8"/>
  <c r="M147" i="8" l="1"/>
  <c r="L148" i="8"/>
  <c r="L149" i="8" l="1"/>
  <c r="M148" i="8"/>
  <c r="L150" i="8" l="1"/>
  <c r="M149" i="8"/>
  <c r="L151" i="8" l="1"/>
  <c r="M150" i="8"/>
  <c r="L152" i="8" l="1"/>
  <c r="M151" i="8"/>
  <c r="M152" i="8" l="1"/>
  <c r="L153" i="8"/>
  <c r="L154" i="8" l="1"/>
  <c r="M153" i="8"/>
  <c r="M154" i="8" l="1"/>
  <c r="L155" i="8"/>
  <c r="L156" i="8" l="1"/>
  <c r="M155" i="8"/>
  <c r="M156" i="8" l="1"/>
  <c r="L157" i="8"/>
  <c r="L158" i="8" l="1"/>
  <c r="M157" i="8"/>
  <c r="L159" i="8" l="1"/>
  <c r="M158" i="8"/>
  <c r="L160" i="8" l="1"/>
  <c r="M159" i="8"/>
  <c r="M160" i="8" l="1"/>
  <c r="L161" i="8"/>
  <c r="L162" i="8" l="1"/>
  <c r="M161" i="8"/>
  <c r="L163" i="8" l="1"/>
  <c r="M162" i="8"/>
  <c r="L164" i="8" l="1"/>
  <c r="M163" i="8"/>
  <c r="L165" i="8" l="1"/>
  <c r="M164" i="8"/>
  <c r="L166" i="8" l="1"/>
  <c r="M165" i="8"/>
  <c r="L167" i="8" l="1"/>
  <c r="M166" i="8"/>
  <c r="L168" i="8" l="1"/>
  <c r="M167" i="8"/>
  <c r="M168" i="8" l="1"/>
  <c r="L169" i="8"/>
  <c r="L170" i="8" l="1"/>
  <c r="M169" i="8"/>
  <c r="L171" i="8" l="1"/>
  <c r="M170" i="8"/>
  <c r="L172" i="8" l="1"/>
  <c r="M171" i="8"/>
  <c r="L173" i="8" l="1"/>
  <c r="M172" i="8"/>
  <c r="L174" i="8" l="1"/>
  <c r="M173" i="8"/>
  <c r="L175" i="8" l="1"/>
  <c r="M174" i="8"/>
  <c r="L176" i="8" l="1"/>
  <c r="M175" i="8"/>
  <c r="M176" i="8" l="1"/>
  <c r="L177" i="8"/>
  <c r="L178" i="8" l="1"/>
  <c r="M177" i="8"/>
  <c r="M178" i="8" l="1"/>
  <c r="L179" i="8"/>
  <c r="L180" i="8" l="1"/>
  <c r="M179" i="8"/>
  <c r="L181" i="8" l="1"/>
  <c r="M180" i="8"/>
  <c r="L182" i="8" l="1"/>
  <c r="M181" i="8"/>
  <c r="L183" i="8" l="1"/>
  <c r="M182" i="8"/>
  <c r="L184" i="8" l="1"/>
  <c r="M183" i="8"/>
  <c r="M184" i="8" l="1"/>
  <c r="L185" i="8"/>
  <c r="L186" i="8" l="1"/>
  <c r="M185" i="8"/>
  <c r="L187" i="8" l="1"/>
  <c r="M186" i="8"/>
  <c r="L188" i="8" l="1"/>
  <c r="M187" i="8"/>
  <c r="L189" i="8" l="1"/>
  <c r="M188" i="8"/>
  <c r="L190" i="8" l="1"/>
  <c r="M189" i="8"/>
  <c r="L191" i="8" l="1"/>
  <c r="M190" i="8"/>
  <c r="L192" i="8" l="1"/>
  <c r="M191" i="8"/>
  <c r="M192" i="8" l="1"/>
  <c r="L193" i="8"/>
  <c r="L194" i="8" l="1"/>
  <c r="M193" i="8"/>
  <c r="L195" i="8" l="1"/>
  <c r="M194" i="8"/>
  <c r="L196" i="8" l="1"/>
  <c r="M195" i="8"/>
  <c r="L197" i="8" l="1"/>
  <c r="M196" i="8"/>
  <c r="L198" i="8" l="1"/>
  <c r="M197" i="8"/>
  <c r="L199" i="8" l="1"/>
  <c r="M198" i="8"/>
  <c r="L200" i="8" l="1"/>
  <c r="M199" i="8"/>
  <c r="M200" i="8" l="1"/>
  <c r="L201" i="8"/>
  <c r="L202" i="8" l="1"/>
  <c r="M201" i="8"/>
  <c r="M202" i="8" l="1"/>
  <c r="L203" i="8"/>
  <c r="L204" i="8" l="1"/>
  <c r="M203" i="8"/>
  <c r="L205" i="8" l="1"/>
  <c r="M204" i="8"/>
  <c r="L206" i="8" l="1"/>
  <c r="M205" i="8"/>
  <c r="L207" i="8" l="1"/>
  <c r="M206" i="8"/>
  <c r="L208" i="8" l="1"/>
  <c r="M207" i="8"/>
  <c r="M208" i="8" l="1"/>
  <c r="L209" i="8"/>
  <c r="L210" i="8" l="1"/>
  <c r="M209" i="8"/>
  <c r="M210" i="8" l="1"/>
  <c r="L211" i="8"/>
  <c r="L212" i="8" l="1"/>
  <c r="M211" i="8"/>
  <c r="L213" i="8" l="1"/>
  <c r="M212" i="8"/>
  <c r="L214" i="8" l="1"/>
  <c r="M213" i="8"/>
  <c r="L215" i="8" l="1"/>
  <c r="M214" i="8"/>
  <c r="L216" i="8" l="1"/>
  <c r="M215" i="8"/>
  <c r="M216" i="8" l="1"/>
  <c r="L217" i="8"/>
  <c r="L218" i="8" l="1"/>
  <c r="M217" i="8"/>
  <c r="L219" i="8" l="1"/>
  <c r="M218" i="8"/>
  <c r="L220" i="8" l="1"/>
  <c r="M219" i="8"/>
  <c r="L221" i="8" l="1"/>
  <c r="M220" i="8"/>
  <c r="L222" i="8" l="1"/>
  <c r="M221" i="8"/>
  <c r="L223" i="8" l="1"/>
  <c r="M222" i="8"/>
  <c r="L224" i="8" l="1"/>
  <c r="M223" i="8"/>
  <c r="M224" i="8" l="1"/>
  <c r="L225" i="8"/>
  <c r="L226" i="8" l="1"/>
  <c r="M225" i="8"/>
  <c r="M226" i="8" l="1"/>
  <c r="L227" i="8"/>
  <c r="L228" i="8" l="1"/>
  <c r="M227" i="8"/>
  <c r="L229" i="8" l="1"/>
  <c r="M228" i="8"/>
  <c r="L230" i="8" l="1"/>
  <c r="M229" i="8"/>
  <c r="L231" i="8" l="1"/>
  <c r="M230" i="8"/>
  <c r="L232" i="8" l="1"/>
  <c r="M231" i="8"/>
  <c r="M232" i="8" l="1"/>
  <c r="L233" i="8"/>
  <c r="L234" i="8" l="1"/>
  <c r="M233" i="8"/>
  <c r="M234" i="8" l="1"/>
  <c r="L235" i="8"/>
  <c r="L236" i="8" l="1"/>
  <c r="M235" i="8"/>
  <c r="L237" i="8" l="1"/>
  <c r="M236" i="8"/>
  <c r="L238" i="8" l="1"/>
  <c r="M237" i="8"/>
  <c r="L239" i="8" l="1"/>
  <c r="M238" i="8"/>
  <c r="L240" i="8" l="1"/>
  <c r="M239" i="8"/>
  <c r="M240" i="8" l="1"/>
  <c r="L241" i="8"/>
  <c r="L242" i="8" l="1"/>
  <c r="M241" i="8"/>
  <c r="L243" i="8" l="1"/>
  <c r="M242" i="8"/>
  <c r="L244" i="8" l="1"/>
  <c r="M243" i="8"/>
  <c r="L245" i="8" l="1"/>
  <c r="M244" i="8"/>
  <c r="L246" i="8" l="1"/>
  <c r="M245" i="8"/>
  <c r="L247" i="8" l="1"/>
  <c r="M246" i="8"/>
  <c r="L248" i="8" l="1"/>
  <c r="M247" i="8"/>
  <c r="M248" i="8" l="1"/>
  <c r="L249" i="8"/>
  <c r="L250" i="8" l="1"/>
  <c r="M249" i="8"/>
  <c r="M250" i="8" l="1"/>
  <c r="L251" i="8"/>
  <c r="L252" i="8" l="1"/>
  <c r="M251" i="8"/>
  <c r="L253" i="8" l="1"/>
  <c r="M252" i="8"/>
  <c r="L254" i="8" l="1"/>
  <c r="M253" i="8"/>
  <c r="L255" i="8" l="1"/>
  <c r="M254" i="8"/>
  <c r="L256" i="8" l="1"/>
  <c r="M255" i="8"/>
  <c r="M256" i="8" l="1"/>
  <c r="L257" i="8"/>
  <c r="L258" i="8" l="1"/>
  <c r="M257" i="8"/>
  <c r="L259" i="8" l="1"/>
  <c r="M258" i="8"/>
  <c r="L260" i="8" l="1"/>
  <c r="M259" i="8"/>
  <c r="L261" i="8" l="1"/>
  <c r="M260" i="8"/>
  <c r="L262" i="8" l="1"/>
  <c r="M261" i="8"/>
  <c r="L263" i="8" l="1"/>
  <c r="M262" i="8"/>
  <c r="L264" i="8" l="1"/>
  <c r="M263" i="8"/>
  <c r="M264" i="8" l="1"/>
  <c r="L265" i="8"/>
  <c r="L266" i="8" l="1"/>
  <c r="M265" i="8"/>
  <c r="L267" i="8" l="1"/>
  <c r="M266" i="8"/>
  <c r="L268" i="8" l="1"/>
  <c r="M267" i="8"/>
  <c r="L269" i="8" l="1"/>
  <c r="M268" i="8"/>
  <c r="L270" i="8" l="1"/>
  <c r="M269" i="8"/>
  <c r="L271" i="8" l="1"/>
  <c r="M270" i="8"/>
  <c r="L272" i="8" l="1"/>
  <c r="M271" i="8"/>
  <c r="M272" i="8" l="1"/>
  <c r="L273" i="8"/>
  <c r="L274" i="8" l="1"/>
  <c r="M273" i="8"/>
  <c r="L275" i="8" l="1"/>
  <c r="M274" i="8"/>
  <c r="L276" i="8" l="1"/>
  <c r="M275" i="8"/>
  <c r="L277" i="8" l="1"/>
  <c r="M276" i="8"/>
  <c r="L278" i="8" l="1"/>
  <c r="M277" i="8"/>
  <c r="L279" i="8" l="1"/>
  <c r="M278" i="8"/>
  <c r="L280" i="8" l="1"/>
  <c r="M279" i="8"/>
  <c r="M280" i="8" l="1"/>
  <c r="L281" i="8"/>
  <c r="L282" i="8" l="1"/>
  <c r="M281" i="8"/>
  <c r="L283" i="8" l="1"/>
  <c r="M282" i="8"/>
  <c r="L284" i="8" l="1"/>
  <c r="M283" i="8"/>
  <c r="L285" i="8" l="1"/>
  <c r="M284" i="8"/>
  <c r="L286" i="8" l="1"/>
  <c r="M285" i="8"/>
  <c r="L287" i="8" l="1"/>
  <c r="M286" i="8"/>
  <c r="L288" i="8" l="1"/>
  <c r="M287" i="8"/>
  <c r="M288" i="8" l="1"/>
  <c r="L289" i="8"/>
  <c r="L290" i="8" l="1"/>
  <c r="M289" i="8"/>
  <c r="L291" i="8" l="1"/>
  <c r="M290" i="8"/>
  <c r="L292" i="8" l="1"/>
  <c r="M291" i="8"/>
  <c r="L293" i="8" l="1"/>
  <c r="M292" i="8"/>
  <c r="L294" i="8" l="1"/>
  <c r="M293" i="8"/>
  <c r="L295" i="8" l="1"/>
  <c r="M294" i="8"/>
  <c r="L296" i="8" l="1"/>
  <c r="M295" i="8"/>
  <c r="M296" i="8" l="1"/>
  <c r="L297" i="8"/>
  <c r="L298" i="8" l="1"/>
  <c r="M297" i="8"/>
  <c r="L299" i="8" l="1"/>
  <c r="M298" i="8"/>
  <c r="L300" i="8" l="1"/>
  <c r="M299" i="8"/>
  <c r="L301" i="8" l="1"/>
  <c r="M300" i="8"/>
  <c r="L302" i="8" l="1"/>
  <c r="M301" i="8"/>
  <c r="L303" i="8" l="1"/>
  <c r="M302" i="8"/>
  <c r="L304" i="8" l="1"/>
  <c r="M303" i="8"/>
  <c r="M304" i="8" l="1"/>
  <c r="L305" i="8"/>
  <c r="L306" i="8" l="1"/>
  <c r="M305" i="8"/>
  <c r="L307" i="8" l="1"/>
  <c r="M306" i="8"/>
  <c r="L308" i="8" l="1"/>
  <c r="M307" i="8"/>
  <c r="L309" i="8" l="1"/>
  <c r="M308" i="8"/>
  <c r="L310" i="8" l="1"/>
  <c r="M309" i="8"/>
  <c r="L311" i="8" l="1"/>
  <c r="M310" i="8"/>
  <c r="L312" i="8" l="1"/>
  <c r="M311" i="8"/>
  <c r="M312" i="8" l="1"/>
  <c r="L313" i="8"/>
  <c r="L314" i="8" l="1"/>
  <c r="M313" i="8"/>
  <c r="L315" i="8" l="1"/>
  <c r="M314" i="8"/>
  <c r="L316" i="8" l="1"/>
  <c r="M315" i="8"/>
  <c r="L317" i="8" l="1"/>
  <c r="M316" i="8"/>
  <c r="L318" i="8" l="1"/>
  <c r="M317" i="8"/>
  <c r="L319" i="8" l="1"/>
  <c r="M318" i="8"/>
  <c r="L320" i="8" l="1"/>
  <c r="M319" i="8"/>
  <c r="M320" i="8" l="1"/>
  <c r="L321" i="8"/>
  <c r="L322" i="8" l="1"/>
  <c r="M321" i="8"/>
  <c r="L323" i="8" l="1"/>
  <c r="M322" i="8"/>
  <c r="L324" i="8" l="1"/>
  <c r="M323" i="8"/>
  <c r="L325" i="8" l="1"/>
  <c r="M324" i="8"/>
  <c r="L326" i="8" l="1"/>
  <c r="M325" i="8"/>
  <c r="L327" i="8" l="1"/>
  <c r="M326" i="8"/>
  <c r="L328" i="8" l="1"/>
  <c r="M327" i="8"/>
  <c r="M328" i="8" l="1"/>
  <c r="L329" i="8"/>
  <c r="L330" i="8" l="1"/>
  <c r="M329" i="8"/>
  <c r="L331" i="8" l="1"/>
  <c r="M330" i="8"/>
  <c r="L332" i="8" l="1"/>
  <c r="M331" i="8"/>
  <c r="L333" i="8" l="1"/>
  <c r="M332" i="8"/>
  <c r="L334" i="8" l="1"/>
  <c r="M333" i="8"/>
  <c r="L335" i="8" l="1"/>
  <c r="M334" i="8"/>
  <c r="L336" i="8" l="1"/>
  <c r="M336" i="8" s="1"/>
  <c r="M335" i="8"/>
</calcChain>
</file>

<file path=xl/sharedStrings.xml><?xml version="1.0" encoding="utf-8"?>
<sst xmlns="http://schemas.openxmlformats.org/spreadsheetml/2006/main" count="899" uniqueCount="410">
  <si>
    <t>J1</t>
  </si>
  <si>
    <t>J3</t>
  </si>
  <si>
    <t>J4</t>
  </si>
  <si>
    <t>J2</t>
  </si>
  <si>
    <t>3.3V</t>
  </si>
  <si>
    <t>5V</t>
  </si>
  <si>
    <t>GND</t>
  </si>
  <si>
    <t>!RST</t>
  </si>
  <si>
    <t>Notes:</t>
  </si>
  <si>
    <t>PA25</t>
  </si>
  <si>
    <t>PA9[5]</t>
  </si>
  <si>
    <t>PA8</t>
  </si>
  <si>
    <t>PB25</t>
  </si>
  <si>
    <t>PA26</t>
  </si>
  <si>
    <t>PB9</t>
  </si>
  <si>
    <t>PB4</t>
  </si>
  <si>
    <t>PB1</t>
  </si>
  <si>
    <t>PA28</t>
  </si>
  <si>
    <t>PA31</t>
  </si>
  <si>
    <t>PA2</t>
  </si>
  <si>
    <t>PA3</t>
  </si>
  <si>
    <t>PA4</t>
  </si>
  <si>
    <t>PA5</t>
  </si>
  <si>
    <t>PA6</t>
  </si>
  <si>
    <t>PA7</t>
  </si>
  <si>
    <t>PA27</t>
  </si>
  <si>
    <t>PB2</t>
  </si>
  <si>
    <t>PB3</t>
  </si>
  <si>
    <t>PB19</t>
  </si>
  <si>
    <t>PA22</t>
  </si>
  <si>
    <t>PB18</t>
  </si>
  <si>
    <t>PA18</t>
  </si>
  <si>
    <t>PA24</t>
  </si>
  <si>
    <t>PA17</t>
  </si>
  <si>
    <t>PA16[6]</t>
  </si>
  <si>
    <t>PA15</t>
  </si>
  <si>
    <t>PB20</t>
  </si>
  <si>
    <t>PB13</t>
  </si>
  <si>
    <t>PA10</t>
  </si>
  <si>
    <t>PA11</t>
  </si>
  <si>
    <t>PA13</t>
  </si>
  <si>
    <t>PB12</t>
  </si>
  <si>
    <t>PB17</t>
  </si>
  <si>
    <t>PB8</t>
  </si>
  <si>
    <t>PB7</t>
  </si>
  <si>
    <t>PB6</t>
  </si>
  <si>
    <t>PB0</t>
  </si>
  <si>
    <t>PB16</t>
  </si>
  <si>
    <t>PA0</t>
  </si>
  <si>
    <t>PA1</t>
  </si>
  <si>
    <t>PA14</t>
  </si>
  <si>
    <t>PA21</t>
  </si>
  <si>
    <t>PA23</t>
  </si>
  <si>
    <t>PA29</t>
  </si>
  <si>
    <t>PA30</t>
  </si>
  <si>
    <t>PB5</t>
  </si>
  <si>
    <t>PB10</t>
  </si>
  <si>
    <t>PB11</t>
  </si>
  <si>
    <t>PB14</t>
  </si>
  <si>
    <t>PB21</t>
  </si>
  <si>
    <t>PB22</t>
  </si>
  <si>
    <t>PB23</t>
  </si>
  <si>
    <t>PB24</t>
  </si>
  <si>
    <t>PB26</t>
  </si>
  <si>
    <t>PB27</t>
  </si>
  <si>
    <t>PA.2/TIMG1_C1/SPI0_CS0/ROSC</t>
  </si>
  <si>
    <t>PA.3/TIMG1_C0/SPI0_CS1/UART2_CTS/TIMA0_C2/COMP1_OUT/LFXIN</t>
  </si>
  <si>
    <t>PA.4/TIMG1_C1/SPI0_POCI/UART2_RTS/TIMA0_C3/LFCLK_IN/LFXOUT</t>
  </si>
  <si>
    <t>PA.5/TIMG10_C0/SPI0_PICO/TIMA1_FAL/TIMG0_C0/HFXIN</t>
  </si>
  <si>
    <t>PA.7/COMP0_OUT/CLK_OUT/TIMG1_C0/TIMA0_C2/TIMG10_IDX</t>
  </si>
  <si>
    <t>PA.14/UART0_CTS/SPI0_PICO/UART3_TX/TIMH0_C0/CLK_OUT/COMP0_IN2+</t>
  </si>
  <si>
    <t>PA.21/UART2_TX/TIMG10_C0/UART1_CTS/TIMA0_C0/ADC1_7/COMP2_IN1-/VeREF</t>
  </si>
  <si>
    <t>PA.23/UART2_TX/SPI0_CS3/TIMA2_C0/TIMG0_C0/UART3_CTS/COMP1_IN1-/VeREF+</t>
  </si>
  <si>
    <t>PA.29/I2C1_SCL/UART2_RTS/TIMG10_C0</t>
  </si>
  <si>
    <t>PA.30/I2C1_SDA/UART2_CTS/TIMG10_C1</t>
  </si>
  <si>
    <t>PB.5/UART1_RX/UART3_RTS/TIMA1_C1</t>
  </si>
  <si>
    <t>PB.10/TIMG0_C0/TIMG1_C0/COMP1_OUT</t>
  </si>
  <si>
    <t>PB.11/TIMG0_C1/TIMG1_C1/CLK_OUT</t>
  </si>
  <si>
    <t>PB.14/SPI1_CS3/SPI1_POCI/SPI0_CS3/TIMH0_C1/TIMG10_IDX</t>
  </si>
  <si>
    <t>PB.21/SPI1_POCI/TIMG10_C0/COMP2_IN0+</t>
  </si>
  <si>
    <t>PB.22/SPI1_PICO/TIMG10_C1/COMP2_IN0-</t>
  </si>
  <si>
    <t>PB.23/SPI1_SCK/COMP0_OUT/TIMA0_FAL</t>
  </si>
  <si>
    <t>PB.25/UART0_CTS/SPI0_CS0/TIMA2_FAL/ADC0_4</t>
  </si>
  <si>
    <t>PB.26/UART0_RTS/SPI0_CS1/TIMA2_C0/COMP1_IN0+</t>
  </si>
  <si>
    <t>PB.27/COMP2_OUT/SPI1_CS1/TIMA2_C1/COMP1_IN0-</t>
  </si>
  <si>
    <t>PB.19/COMP2_OUT/SPI0_POCI/TIMG1_C1/UART0_CTS/ADC1_6/COMP2_IN1+/OPA1_IN0+</t>
  </si>
  <si>
    <t>PA.28/UART0_TX/I2C0_SDA/TIMA2_C0/TIMA0_FAL</t>
  </si>
  <si>
    <t>PB15</t>
  </si>
  <si>
    <t>J5 pins</t>
  </si>
  <si>
    <t>A11</t>
  </si>
  <si>
    <t>A10</t>
  </si>
  <si>
    <t>A13</t>
  </si>
  <si>
    <t>A12</t>
  </si>
  <si>
    <t>A2</t>
  </si>
  <si>
    <t>A3</t>
  </si>
  <si>
    <t>A4</t>
  </si>
  <si>
    <t>A6</t>
  </si>
  <si>
    <t>A14</t>
  </si>
  <si>
    <t>A5</t>
  </si>
  <si>
    <t>A7</t>
  </si>
  <si>
    <t>A21</t>
  </si>
  <si>
    <t>A23</t>
  </si>
  <si>
    <t>B10</t>
  </si>
  <si>
    <t>B21</t>
  </si>
  <si>
    <t>B23</t>
  </si>
  <si>
    <t>B26</t>
  </si>
  <si>
    <t>B27</t>
  </si>
  <si>
    <t>A1</t>
  </si>
  <si>
    <t>B25</t>
  </si>
  <si>
    <t>B22</t>
  </si>
  <si>
    <t>B11</t>
  </si>
  <si>
    <t>B5</t>
  </si>
  <si>
    <t>A0</t>
  </si>
  <si>
    <t>PA12</t>
  </si>
  <si>
    <t>PA.10/UART0_TX/SPI0_POCI/I2C0_SDA/TIMA1_C0/TIMH0_C0</t>
  </si>
  <si>
    <t>PA.11/UART0_RX/SPI0_SCK/I2C0_SCL/TIMA1_C1/COMP0_OUT</t>
  </si>
  <si>
    <t>PA.12/UART3_CTS/SPI0_SCK/TIMG0_C0/CAN_TX</t>
  </si>
  <si>
    <t>PA.13/UART3_RTS/SPI0_POCI/UART3_RX/TIMG0_C1/CAN_RX/COMP0_IN2-</t>
  </si>
  <si>
    <t>PA.0/UART0_TX/I2C0_SDA/TIMA0_C0/TIMA1_FAL</t>
  </si>
  <si>
    <t>PA.1/UART0_RX/I2C0_SCL/TIMA0_C1/TIMA2_FAL</t>
  </si>
  <si>
    <t>M0G350 Header</t>
  </si>
  <si>
    <t>PA.6/TIMG10_C1/SPI0_SCK/TIMA0_FAL/TIMG0_C1/HFCLK_IN/</t>
  </si>
  <si>
    <t>PA.25/UART3_RX/SPI1_CS3/TIMH0_C1/TIMA0_C3/ADC0_2/OPA0_IN1+</t>
  </si>
  <si>
    <t>PA.9/UART1_RX/SPI0_PICO/UART0_CTS/TIMA0_C1/RTC</t>
  </si>
  <si>
    <t>PA.8/UART1_TX/SPI0_CS0/UART0_RTS/TIMA0_C0</t>
  </si>
  <si>
    <t>PB.24/SPI0_CS3/SPI0_CS1/TIMA0_C3/TIMH0_C1/ADC0_5/COMP1_IN1+</t>
  </si>
  <si>
    <t>PA.26/UART3_TX/SPI1_CS0/TIMG1_C0/TIMA0_FAL/ADC0_1/COMP0_IN0+/OPA0_IN0+/GPAMP_IN+/CAN_TX</t>
  </si>
  <si>
    <t>PB.9/UART1_RTS/SPI1_SCK/TIMA0_C1</t>
  </si>
  <si>
    <t>PA.27/RTC_OUT/SPI1_CS1/TIMG1_C1/TIMA2_FAL/ADC0_0/COMP0_IN0-/OPA0_IN0-/CAN_RX</t>
  </si>
  <si>
    <t>PB.2/UART3_TX/UART2_CTS/I2C1_SCL/TIMA2_C0/UART1_CTS</t>
  </si>
  <si>
    <t>PB.3/UART3_RX/UART2_RTS/I2C1_SDA/TIMA2_C1/UART1_RTS</t>
  </si>
  <si>
    <t>PA.22/UART2_RX/TIMG10_C1/UART1_RTS/TIMA0_C1/CLK_OUT/ADC0_7/GPAMP_OUT/OPA0_OUT</t>
  </si>
  <si>
    <t>PB.18/UART2_RX/SPI0_SCK/SPI1_CS2/TIMA1_C1/ADC1_5/COMP1_IN2+</t>
  </si>
  <si>
    <t>PA.18/UART1_RX/SPI1_PICO/I2C1_SDA/TIMA2_C1/BSL_invoke/ADC1_3/OPA1_IN1+/COMP0_IN1+/GPAMP_IN12</t>
  </si>
  <si>
    <t>PA.24/UART2_RX/SPI0_CS2/TIMA2_C1/TIMG0_C1/UART3_RTS/ADC0_3/OPA0_IN1-</t>
  </si>
  <si>
    <t>PA.17/UART1_TX/SPI1_SCK/I2C1_SCL/TIMA2_C0/ADC1_2/OPA1_IN1-/COMP0_IN1-</t>
  </si>
  <si>
    <t>PA.16/COMP2_OUT/SPI1_POCI/I2C1_SDA/TIMA1_C1/ADC1_1/OPA1_OUT</t>
  </si>
  <si>
    <t>PA.15/UART0_RTS/SPI1_CS2/I2C1_SCL/TIMA1_C0/TIMG10_IDX/ADC1_0/DAC_OUT</t>
  </si>
  <si>
    <t>PB.4/UART1_TX/UART3_CTS/TIMA1_C0</t>
  </si>
  <si>
    <t>PB.1/UART0_RX/SPI1_CS3/TIMA1_C1</t>
  </si>
  <si>
    <t>PA.31/UART0_RX/I2C0_SCL/TIMA2_C1/TIMH0_C1/CLK_OUT</t>
  </si>
  <si>
    <t>PB.20/SPI0_CS2/SPI1_CS0/TIMA0_C2/TIMH0_C0/TIMA1_FAL/ADC0_6/OPA1_IN0-</t>
  </si>
  <si>
    <t>PB.13/UART3_RX/TIMA0_C3/TIMH0_C0</t>
  </si>
  <si>
    <t>PB.12/UART3_TX/TIMA0_C2/TIMA1_FAL</t>
  </si>
  <si>
    <t>PB.17/UART2_TX/SPI0_PICO/SPI1_CS1/TIMA1_C0/ADC1_4/COMP1_IN2-</t>
  </si>
  <si>
    <t>PB.15/UART2_TX/SPI1_PICO/UART3_CTS/TIMG1_C0</t>
  </si>
  <si>
    <t>PB.8/UART1_CTS/SPI1_PICO/TIMA0_C0/COMP1_OUT</t>
  </si>
  <si>
    <t>PB.7/UART1_RX/SPI1_POCI/SPI0_CS2/TIMG10_C1/UART2_RTS</t>
  </si>
  <si>
    <t>PB.6/UART1_TX/SPI1_CS0/SPI0_CS1/TIMG10_C0/UART2_CTS</t>
  </si>
  <si>
    <t>PB.0/UART0_TX/SPI1_CS2/TIMA1_C0</t>
  </si>
  <si>
    <t>PB.16/UART2_RX/SPI1_SCK/UART3_RTS/TIMG1_C1</t>
  </si>
  <si>
    <t>QEI pins</t>
  </si>
  <si>
    <t>U0_TX [7]</t>
  </si>
  <si>
    <t>MSPM0</t>
  </si>
  <si>
    <t>UCB1</t>
  </si>
  <si>
    <t>ADC0_1</t>
  </si>
  <si>
    <t>ADC0_5</t>
  </si>
  <si>
    <t>ADC0</t>
  </si>
  <si>
    <t>DAC output</t>
  </si>
  <si>
    <t>[13] MSPM0 PA15 12-bit DAC output</t>
  </si>
  <si>
    <t>U0_RX[7]</t>
  </si>
  <si>
    <t>CAN_Tx</t>
  </si>
  <si>
    <t>CAN_Rx</t>
  </si>
  <si>
    <t>SCLK to ST7735</t>
  </si>
  <si>
    <t>MISO to ST7735</t>
  </si>
  <si>
    <t>I2C1_SCL</t>
  </si>
  <si>
    <t>I2C1_SDA</t>
  </si>
  <si>
    <t>MOSI to ST7735</t>
  </si>
  <si>
    <t>TFT_CS to ST7735</t>
  </si>
  <si>
    <t>CARD_CS to ST7735</t>
  </si>
  <si>
    <t>D/C to ST7735</t>
  </si>
  <si>
    <t>DAC</t>
  </si>
  <si>
    <t>SPI1_SCK</t>
  </si>
  <si>
    <t>SPI1_PICO</t>
  </si>
  <si>
    <t>SPI1_POCI</t>
  </si>
  <si>
    <t>GPIO</t>
  </si>
  <si>
    <t>GPIO or SPI1_CS0</t>
  </si>
  <si>
    <t>ESP Reset/GPIO</t>
  </si>
  <si>
    <t>GPIO to ESP8266 GPIO2</t>
  </si>
  <si>
    <t>SPI1</t>
  </si>
  <si>
    <t>GPIO/Reset to ST7735</t>
  </si>
  <si>
    <t>ADC0_0</t>
  </si>
  <si>
    <t>I2C0_SDA</t>
  </si>
  <si>
    <t>I2C0_SCL</t>
  </si>
  <si>
    <t>I2C0 and I2C1</t>
  </si>
  <si>
    <t>PA16 or PA18</t>
  </si>
  <si>
    <t>PA15[0]</t>
  </si>
  <si>
    <t>Thermistor J9 1-2</t>
  </si>
  <si>
    <t>Analog IR right</t>
  </si>
  <si>
    <t>Analog IR extra</t>
  </si>
  <si>
    <t>Temperature</t>
  </si>
  <si>
    <t>Resistance</t>
  </si>
  <si>
    <t>Vbias (V)</t>
  </si>
  <si>
    <t>Rbias (kohm)</t>
  </si>
  <si>
    <t xml:space="preserve">Vtemp </t>
  </si>
  <si>
    <t>ADC</t>
  </si>
  <si>
    <t>Slope</t>
  </si>
  <si>
    <t>Range</t>
  </si>
  <si>
    <t>Fit</t>
  </si>
  <si>
    <t>Fixed</t>
  </si>
  <si>
    <t>error</t>
  </si>
  <si>
    <t>software</t>
  </si>
  <si>
    <t>T = 2500+((n-2048)*2500)/337</t>
  </si>
  <si>
    <t>n</t>
  </si>
  <si>
    <t>TimerA0</t>
  </si>
  <si>
    <t>PWM PA8 PA9 on motor board</t>
  </si>
  <si>
    <t>TimerA1</t>
  </si>
  <si>
    <t>PWM PB4 PB1 on motor board</t>
  </si>
  <si>
    <t>SysTick</t>
  </si>
  <si>
    <t>RTOS scheduler</t>
  </si>
  <si>
    <t>TimerG7</t>
  </si>
  <si>
    <t>TimerG8</t>
  </si>
  <si>
    <t>TimerG12</t>
  </si>
  <si>
    <t>TimerG0</t>
  </si>
  <si>
    <t>RTOS 32-bit OS_Time</t>
  </si>
  <si>
    <t>free</t>
  </si>
  <si>
    <t>SSD1306</t>
  </si>
  <si>
    <t xml:space="preserve">Mounting holes </t>
  </si>
  <si>
    <t>70mm</t>
  </si>
  <si>
    <t>90mm</t>
  </si>
  <si>
    <t>milinch</t>
  </si>
  <si>
    <t>mm</t>
  </si>
  <si>
    <t>x</t>
  </si>
  <si>
    <t>y</t>
  </si>
  <si>
    <t>lm2596</t>
  </si>
  <si>
    <t>max in</t>
  </si>
  <si>
    <t>20V</t>
  </si>
  <si>
    <t>max current</t>
  </si>
  <si>
    <t>2A, down from 3A</t>
  </si>
  <si>
    <t>L38</t>
  </si>
  <si>
    <t>180uF/35V</t>
  </si>
  <si>
    <t>Seeed</t>
  </si>
  <si>
    <t>https://www.digikey.com/en/products/detail/seeed-technology-co-ltd/110990037/5482561</t>
  </si>
  <si>
    <t>4 pin2mm</t>
  </si>
  <si>
    <t>3V3 to J7</t>
  </si>
  <si>
    <t>in</t>
  </si>
  <si>
    <t>PA9</t>
  </si>
  <si>
    <t>UART1_RX from ESP TxD (pin5)</t>
  </si>
  <si>
    <t>UART1_TX to ESP RxD (pin1)</t>
  </si>
  <si>
    <t>U3</t>
  </si>
  <si>
    <t>PINCM</t>
  </si>
  <si>
    <t>Pin</t>
  </si>
  <si>
    <t>Mode2</t>
  </si>
  <si>
    <t>Mode3</t>
  </si>
  <si>
    <t>Mode4</t>
  </si>
  <si>
    <t>Mode5</t>
  </si>
  <si>
    <t>Mode6</t>
  </si>
  <si>
    <t>Mode7</t>
  </si>
  <si>
    <t>Mode8</t>
  </si>
  <si>
    <t>Mode9</t>
  </si>
  <si>
    <t>UART0_TX</t>
  </si>
  <si>
    <t>TIMA0_C0</t>
  </si>
  <si>
    <t>TIMA_FAL1</t>
  </si>
  <si>
    <t>TIMG8_C1</t>
  </si>
  <si>
    <t>FCC_IN</t>
  </si>
  <si>
    <t>UART0_RX</t>
  </si>
  <si>
    <t>TIMA0_C1</t>
  </si>
  <si>
    <t>TIMA_FAL2</t>
  </si>
  <si>
    <t>TIMG8_IDX</t>
  </si>
  <si>
    <t>TIMG8_C0</t>
  </si>
  <si>
    <t>SPI0_CS0</t>
  </si>
  <si>
    <t>TIMG7_C1</t>
  </si>
  <si>
    <t>SPI1_CS0</t>
  </si>
  <si>
    <t>SPI0_CS1</t>
  </si>
  <si>
    <t>UART2_CTS</t>
  </si>
  <si>
    <t>TIMA0_C2</t>
  </si>
  <si>
    <t>COMP1_OUT</t>
  </si>
  <si>
    <t>TIMG7_C0</t>
  </si>
  <si>
    <t>SPI0_POCI</t>
  </si>
  <si>
    <t>UART2_RTS</t>
  </si>
  <si>
    <t>TIMA0_C3</t>
  </si>
  <si>
    <t>LFCLK_IN</t>
  </si>
  <si>
    <t>TIMA0_C1N</t>
  </si>
  <si>
    <t>SPI0_PICO</t>
  </si>
  <si>
    <t>TIMG0_C0</t>
  </si>
  <si>
    <t>TIMG6_C0</t>
  </si>
  <si>
    <t>SPI0_SCK</t>
  </si>
  <si>
    <t>TIMA_FAL0</t>
  </si>
  <si>
    <t>TIMG0_C1</t>
  </si>
  <si>
    <t>HFCLK_IN</t>
  </si>
  <si>
    <t>TIMG6_C1</t>
  </si>
  <si>
    <t>TIMA0_C2N</t>
  </si>
  <si>
    <t>COMP0_OUT</t>
  </si>
  <si>
    <t>CLK_OUT</t>
  </si>
  <si>
    <t>UART1_TX</t>
  </si>
  <si>
    <t>UART0_RTS</t>
  </si>
  <si>
    <t>TIMA1_C0N</t>
  </si>
  <si>
    <t>UART1_RX</t>
  </si>
  <si>
    <t>UART0_CTS</t>
  </si>
  <si>
    <t>RTC_OUT</t>
  </si>
  <si>
    <t>TIMA0_C0N</t>
  </si>
  <si>
    <t>TIMA1_C1N</t>
  </si>
  <si>
    <t>TIMA1_C0</t>
  </si>
  <si>
    <t>TIMG12_C0</t>
  </si>
  <si>
    <t>TIMA1_C1</t>
  </si>
  <si>
    <t>UART3_CTS</t>
  </si>
  <si>
    <t>CAN_TX</t>
  </si>
  <si>
    <t>UART3_RTS</t>
  </si>
  <si>
    <t>UART3_RX</t>
  </si>
  <si>
    <t>CAN_RX</t>
  </si>
  <si>
    <t>TIMA0_C3N</t>
  </si>
  <si>
    <t>UART3_TX</t>
  </si>
  <si>
    <t>SPI1_CS2</t>
  </si>
  <si>
    <t>PA16</t>
  </si>
  <si>
    <t>COMP2_OUT</t>
  </si>
  <si>
    <t>PA19</t>
  </si>
  <si>
    <t>SWDIO</t>
  </si>
  <si>
    <t>PA20</t>
  </si>
  <si>
    <t>SWCLK</t>
  </si>
  <si>
    <t>UART2_TX</t>
  </si>
  <si>
    <t>UART1_CTS</t>
  </si>
  <si>
    <t>UART2_RX</t>
  </si>
  <si>
    <t>UART1_RTS</t>
  </si>
  <si>
    <t>SPI0_CS3</t>
  </si>
  <si>
    <t>SPI0_CS2</t>
  </si>
  <si>
    <t>SPI1_CS3</t>
  </si>
  <si>
    <t>TIMG12_C1</t>
  </si>
  <si>
    <t>SPI1_CS1</t>
  </si>
  <si>
    <t>CAN</t>
  </si>
  <si>
    <t>U0</t>
  </si>
  <si>
    <t>PA9 or PB23</t>
  </si>
  <si>
    <t>U0_TX [2]</t>
  </si>
  <si>
    <t>U0_RX[2]</t>
  </si>
  <si>
    <t>[2] UART0 PA10/PA11 connected to PC Terminal</t>
  </si>
  <si>
    <t>PA18[3]</t>
  </si>
  <si>
    <t>PA17[3]</t>
  </si>
  <si>
    <t>PB18[4]</t>
  </si>
  <si>
    <t>PB17[4]</t>
  </si>
  <si>
    <t>[5] UART3 to TF-Luna3 or LD19 Lidar  (shared, one or the other, not both )</t>
  </si>
  <si>
    <t>PB13[5]</t>
  </si>
  <si>
    <t>PB12[5]</t>
  </si>
  <si>
    <t>PB9[1]</t>
  </si>
  <si>
    <t>PB15[1]</t>
  </si>
  <si>
    <t>PB8[1]</t>
  </si>
  <si>
    <t>PB7[1]</t>
  </si>
  <si>
    <t>PB6[1]</t>
  </si>
  <si>
    <t>PB0[1]</t>
  </si>
  <si>
    <t>PB16[1]</t>
  </si>
  <si>
    <t>PA11[2]</t>
  </si>
  <si>
    <t>PA10[2]</t>
  </si>
  <si>
    <t>PB2[6]</t>
  </si>
  <si>
    <t>PB3[6]</t>
  </si>
  <si>
    <t>PA28[6]</t>
  </si>
  <si>
    <t>PA31[6]</t>
  </si>
  <si>
    <t>[7] J14 (SW1) to PA9/PB23 jumper on M0G350 LaunchPad</t>
  </si>
  <si>
    <t>SW1[7]</t>
  </si>
  <si>
    <t>SW2[8]</t>
  </si>
  <si>
    <t>[8] J15 (SW2) to PA16/PA18 jumper on M0G350 LaunchPad</t>
  </si>
  <si>
    <t>[9] Analog from IR distance 30 cm GP2Y0A41SK0F or left/right, 80 cm long range GP2Y0A21YK0F on center</t>
  </si>
  <si>
    <t>PA27[9]</t>
  </si>
  <si>
    <t>PA22[9]</t>
  </si>
  <si>
    <t>PA24[9]</t>
  </si>
  <si>
    <t>[10] TMP6131 PTC Thermistor 10k pullup J9 1-2, T (0.01C) = 2500+((n-2048)*2500)/337</t>
  </si>
  <si>
    <t>PB24[10]</t>
  </si>
  <si>
    <t>[11] Use PA0 to PA6 on J5 for logic analyzer profiling</t>
  </si>
  <si>
    <t>[12] CAN</t>
  </si>
  <si>
    <t>PA12[12]</t>
  </si>
  <si>
    <t>PA13[12]</t>
  </si>
  <si>
    <t xml:space="preserve">[3] UART1 to ESP8266 or TF-Luna1 (shared, one or the other, not both ) </t>
  </si>
  <si>
    <t xml:space="preserve">[4] UART2 TF-Luna2 </t>
  </si>
  <si>
    <t xml:space="preserve">U2 </t>
  </si>
  <si>
    <t>U1 and GPIO</t>
  </si>
  <si>
    <t>[1] ST7735R LCD and SDC (either Adafruit and HiLetGo) with SDC</t>
  </si>
  <si>
    <t>[0] DAC output, but could be GPIO</t>
  </si>
  <si>
    <t>UART2_RX from TF Luna2 TxD (pin3)</t>
  </si>
  <si>
    <t>UART2_TX to TF Luna2 RxD (pin2)</t>
  </si>
  <si>
    <t>UART3_RX from TF Luna3 TxD (pin3)</t>
  </si>
  <si>
    <t>UART3_TX to TF Luna3 RxD (pin2)</t>
  </si>
  <si>
    <t>PB19[3]</t>
  </si>
  <si>
    <t>PA25[3]</t>
  </si>
  <si>
    <t xml:space="preserve">[3] UART1 to ESP8266  </t>
  </si>
  <si>
    <t>Left Motor PWM, TA1_C0, IN2</t>
  </si>
  <si>
    <t>Right Motor PWM, TA0_C1, IN1</t>
  </si>
  <si>
    <t>Left Motor PWM, TA1_C1,  IN1</t>
  </si>
  <si>
    <t>Right Motor PWM, TA0_C0, IN1</t>
  </si>
  <si>
    <t>[1] Right Motor to MOSFET driver DRV8871</t>
  </si>
  <si>
    <t>[0] Left motor to MOSFET driver DRV8871</t>
  </si>
  <si>
    <t>[5] SSD1306 LCD</t>
  </si>
  <si>
    <t>UCB1SCL [5]</t>
  </si>
  <si>
    <t>UCB1SDA [5]</t>
  </si>
  <si>
    <t>[9] Uses edge-triggered interrupts, negative logic internal pullup,  Bump 0 is left side of robot, Bump 2 is right side</t>
  </si>
  <si>
    <t>Left Bump0 [9]</t>
  </si>
  <si>
    <t>Center, Bump1 [9]</t>
  </si>
  <si>
    <t>Right, Bump2 [9]</t>
  </si>
  <si>
    <t>[10] Servo TIMG6_C0  Steering Servo PWM high 20ms period</t>
  </si>
  <si>
    <t>Servo TIMG6_C0  Steering Servo</t>
  </si>
  <si>
    <t>Analog IR center, ADC0_3</t>
  </si>
  <si>
    <t>Analog IR Left, ADC0_7</t>
  </si>
  <si>
    <t>A2-A7 used for logic analyzer</t>
  </si>
  <si>
    <t>Available on J1, via jumper J14</t>
  </si>
  <si>
    <t>Available on J4</t>
  </si>
  <si>
    <t>notes</t>
  </si>
  <si>
    <t>J14 jumper to J1</t>
  </si>
  <si>
    <t>Duplicated on J4</t>
  </si>
  <si>
    <t>TimerG6</t>
  </si>
  <si>
    <t>PWM PB6 on motor board, steering servo</t>
  </si>
  <si>
    <t>available for OS</t>
  </si>
  <si>
    <t>PB21 user button S2</t>
  </si>
  <si>
    <t>A2-A6,A21,A23,B25 disconnected from J5 shorting resistor not unstalled</t>
  </si>
  <si>
    <t>PA0 PB22 PB26 PB27 LED</t>
  </si>
  <si>
    <t>Logic0</t>
  </si>
  <si>
    <t>PA9 (not  PB23) Logic 1</t>
  </si>
  <si>
    <t>Logic2 PA16 (not PA18)</t>
  </si>
  <si>
    <t>Logic3</t>
  </si>
  <si>
    <t>Logic4</t>
  </si>
  <si>
    <t>Logic5</t>
  </si>
  <si>
    <t>[13] Make GPIO output and connect to logic analyzer</t>
  </si>
  <si>
    <t>Logic analyzer</t>
  </si>
  <si>
    <t>I2C0_SDA or Bump switch</t>
  </si>
  <si>
    <t>[6] I2C interfaces but could be GPIO, PA28 can also accept a negative logic bump switch.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</si>
</sst>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textRotation="180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right"/>
    </xf>
    <xf numFmtId="0" fontId="0" fillId="0" borderId="0" xfId="0" applyAlignment="1">
      <alignment vertical="top"/>
    </xf>
    <xf numFmtId="0" fontId="0" fillId="6" borderId="0" xfId="0" applyFill="1"/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9" xfId="0" applyFont="1" applyBorder="1"/>
    <xf numFmtId="0" fontId="0" fillId="7" borderId="0" xfId="0" applyFill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0" fillId="3" borderId="0" xfId="0" applyFill="1"/>
    <xf numFmtId="0" fontId="0" fillId="5" borderId="0" xfId="0" applyFill="1" applyAlignment="1">
      <alignment horizontal="center"/>
    </xf>
    <xf numFmtId="0" fontId="0" fillId="8" borderId="0" xfId="0" applyFill="1"/>
    <xf numFmtId="0" fontId="0" fillId="9" borderId="0" xfId="0" applyFill="1" applyAlignment="1">
      <alignment horizontal="right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11" borderId="0" xfId="0" applyFill="1"/>
    <xf numFmtId="0" fontId="0" fillId="11" borderId="6" xfId="0" applyFill="1" applyBorder="1" applyAlignment="1">
      <alignment horizontal="center"/>
    </xf>
    <xf numFmtId="0" fontId="0" fillId="9" borderId="0" xfId="0" applyFill="1" applyAlignment="1">
      <alignment horizontal="left"/>
    </xf>
    <xf numFmtId="0" fontId="0" fillId="5" borderId="6" xfId="0" applyFill="1" applyBorder="1" applyAlignment="1">
      <alignment horizontal="center"/>
    </xf>
    <xf numFmtId="0" fontId="0" fillId="12" borderId="0" xfId="0" applyFill="1"/>
    <xf numFmtId="0" fontId="0" fillId="12" borderId="3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2" borderId="0" xfId="0" applyFill="1" applyAlignment="1">
      <alignment horizontal="right"/>
    </xf>
    <xf numFmtId="0" fontId="0" fillId="13" borderId="0" xfId="0" applyFill="1"/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left"/>
    </xf>
    <xf numFmtId="0" fontId="0" fillId="14" borderId="0" xfId="0" applyFill="1"/>
    <xf numFmtId="0" fontId="0" fillId="14" borderId="0" xfId="0" applyFill="1" applyAlignment="1">
      <alignment horizontal="center"/>
    </xf>
    <xf numFmtId="0" fontId="0" fillId="14" borderId="0" xfId="0" applyFill="1" applyAlignment="1">
      <alignment horizontal="right"/>
    </xf>
    <xf numFmtId="0" fontId="0" fillId="14" borderId="3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3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10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0" fillId="10" borderId="0" xfId="0" applyFill="1" applyAlignment="1">
      <alignment horizontal="left"/>
    </xf>
    <xf numFmtId="0" fontId="0" fillId="6" borderId="0" xfId="0" applyFill="1" applyAlignment="1">
      <alignment horizontal="right"/>
    </xf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4" xfId="0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15" borderId="4" xfId="0" applyFill="1" applyBorder="1" applyAlignment="1">
      <alignment horizontal="center"/>
    </xf>
    <xf numFmtId="0" fontId="0" fillId="15" borderId="0" xfId="0" applyFill="1" applyAlignment="1">
      <alignment horizontal="left"/>
    </xf>
    <xf numFmtId="0" fontId="0" fillId="15" borderId="0" xfId="0" applyFill="1"/>
    <xf numFmtId="0" fontId="0" fillId="15" borderId="0" xfId="0" applyFill="1" applyAlignment="1">
      <alignment horizontal="right"/>
    </xf>
    <xf numFmtId="0" fontId="0" fillId="15" borderId="0" xfId="0" applyFill="1" applyAlignment="1">
      <alignment horizontal="center"/>
    </xf>
    <xf numFmtId="0" fontId="0" fillId="0" borderId="4" xfId="0" applyBorder="1" applyAlignment="1">
      <alignment horizontal="left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10" borderId="4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0" fillId="13" borderId="4" xfId="0" applyFill="1" applyBorder="1" applyAlignment="1">
      <alignment horizontal="left"/>
    </xf>
    <xf numFmtId="0" fontId="0" fillId="13" borderId="6" xfId="0" applyFill="1" applyBorder="1" applyAlignment="1">
      <alignment horizontal="left"/>
    </xf>
    <xf numFmtId="0" fontId="0" fillId="16" borderId="0" xfId="0" applyFill="1" applyAlignment="1">
      <alignment horizontal="right"/>
    </xf>
    <xf numFmtId="0" fontId="0" fillId="16" borderId="3" xfId="0" applyFill="1" applyBorder="1" applyAlignment="1">
      <alignment horizontal="center"/>
    </xf>
    <xf numFmtId="0" fontId="0" fillId="16" borderId="0" xfId="0" applyFill="1"/>
    <xf numFmtId="0" fontId="0" fillId="16" borderId="0" xfId="0" applyFill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7" borderId="0" xfId="0" applyFill="1"/>
    <xf numFmtId="0" fontId="0" fillId="17" borderId="0" xfId="0" applyFill="1" applyAlignment="1">
      <alignment horizontal="right"/>
    </xf>
    <xf numFmtId="0" fontId="0" fillId="17" borderId="0" xfId="0" applyFill="1" applyAlignment="1">
      <alignment horizontal="center"/>
    </xf>
    <xf numFmtId="0" fontId="0" fillId="17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right"/>
    </xf>
    <xf numFmtId="0" fontId="0" fillId="18" borderId="0" xfId="0" applyFill="1"/>
    <xf numFmtId="0" fontId="0" fillId="18" borderId="0" xfId="0" applyFill="1" applyAlignment="1">
      <alignment horizontal="center"/>
    </xf>
    <xf numFmtId="0" fontId="0" fillId="18" borderId="4" xfId="0" applyFill="1" applyBorder="1" applyAlignment="1">
      <alignment horizontal="center"/>
    </xf>
    <xf numFmtId="0" fontId="0" fillId="2" borderId="7" xfId="0" applyFill="1" applyBorder="1"/>
    <xf numFmtId="0" fontId="0" fillId="9" borderId="7" xfId="0" applyFill="1" applyBorder="1"/>
    <xf numFmtId="0" fontId="0" fillId="9" borderId="2" xfId="0" applyFill="1" applyBorder="1"/>
    <xf numFmtId="0" fontId="0" fillId="7" borderId="0" xfId="0" applyFill="1"/>
    <xf numFmtId="0" fontId="0" fillId="7" borderId="7" xfId="0" applyFill="1" applyBorder="1"/>
    <xf numFmtId="0" fontId="0" fillId="18" borderId="0" xfId="0" applyFill="1" applyAlignment="1">
      <alignment horizontal="left" vertical="top"/>
    </xf>
    <xf numFmtId="0" fontId="0" fillId="18" borderId="7" xfId="0" applyFill="1" applyBorder="1"/>
    <xf numFmtId="0" fontId="0" fillId="5" borderId="7" xfId="0" applyFill="1" applyBorder="1"/>
    <xf numFmtId="0" fontId="0" fillId="12" borderId="7" xfId="0" applyFill="1" applyBorder="1"/>
    <xf numFmtId="0" fontId="0" fillId="19" borderId="0" xfId="0" applyFill="1" applyAlignment="1">
      <alignment horizontal="right"/>
    </xf>
    <xf numFmtId="0" fontId="0" fillId="19" borderId="4" xfId="0" applyFill="1" applyBorder="1" applyAlignment="1">
      <alignment horizontal="center"/>
    </xf>
    <xf numFmtId="0" fontId="0" fillId="19" borderId="0" xfId="0" applyFill="1" applyAlignment="1">
      <alignment horizontal="left"/>
    </xf>
    <xf numFmtId="0" fontId="0" fillId="19" borderId="3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9" borderId="0" xfId="0" applyFill="1"/>
    <xf numFmtId="0" fontId="0" fillId="1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CCFF"/>
      <color rgb="FFCCCC00"/>
      <color rgb="FF99CCFF"/>
      <color rgb="FFFFFFCC"/>
      <color rgb="FFDDDDDD"/>
      <color rgb="FF9999FF"/>
      <color rgb="FFCCFFFF"/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 fit</a:t>
            </a:r>
            <a:r>
              <a:rPr lang="en-US" baseline="0"/>
              <a:t> PTC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'TMP63'!$E$4</c:f>
              <c:strCache>
                <c:ptCount val="1"/>
                <c:pt idx="0">
                  <c:v>Fit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'TMP63'!$A$5:$A$7</c:f>
              <c:numCache>
                <c:formatCode>0</c:formatCode>
                <c:ptCount val="3"/>
                <c:pt idx="0">
                  <c:v>10</c:v>
                </c:pt>
                <c:pt idx="1">
                  <c:v>25</c:v>
                </c:pt>
                <c:pt idx="2">
                  <c:v>35</c:v>
                </c:pt>
              </c:numCache>
            </c:numRef>
          </c:xVal>
          <c:yVal>
            <c:numRef>
              <c:f>'TMP63'!$E$5:$E$7</c:f>
              <c:numCache>
                <c:formatCode>0.00</c:formatCode>
                <c:ptCount val="3"/>
                <c:pt idx="0">
                  <c:v>9.050445103857566</c:v>
                </c:pt>
                <c:pt idx="1">
                  <c:v>25</c:v>
                </c:pt>
                <c:pt idx="2">
                  <c:v>34.05044510385757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7B-4045-ACB0-25812D41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211215"/>
        <c:axId val="572201135"/>
      </c:scatterChart>
      <c:valAx>
        <c:axId val="572211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201135"/>
        <c:crosses val="autoZero"/>
        <c:crossBetween val="midCat"/>
      </c:valAx>
      <c:valAx>
        <c:axId val="57220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fit 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2112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'TMP63'!$M$1</c:f>
              <c:strCache>
                <c:ptCount val="1"/>
                <c:pt idx="0">
                  <c:v>Fixed</c:v>
                </c:pt>
              </c:strCache>
            </c:strRef>
          </c:tx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'TMP63'!$L$2:$L$336</c:f>
              <c:numCache>
                <c:formatCode>General</c:formatCode>
                <c:ptCount val="335"/>
                <c:pt idx="0">
                  <c:v>1833</c:v>
                </c:pt>
                <c:pt idx="1">
                  <c:v>1834</c:v>
                </c:pt>
                <c:pt idx="2">
                  <c:v>1835</c:v>
                </c:pt>
                <c:pt idx="3">
                  <c:v>1836</c:v>
                </c:pt>
                <c:pt idx="4">
                  <c:v>1837</c:v>
                </c:pt>
                <c:pt idx="5">
                  <c:v>1838</c:v>
                </c:pt>
                <c:pt idx="6">
                  <c:v>1839</c:v>
                </c:pt>
                <c:pt idx="7">
                  <c:v>1840</c:v>
                </c:pt>
                <c:pt idx="8">
                  <c:v>1841</c:v>
                </c:pt>
                <c:pt idx="9">
                  <c:v>1842</c:v>
                </c:pt>
                <c:pt idx="10">
                  <c:v>1843</c:v>
                </c:pt>
                <c:pt idx="11">
                  <c:v>1844</c:v>
                </c:pt>
                <c:pt idx="12">
                  <c:v>1845</c:v>
                </c:pt>
                <c:pt idx="13">
                  <c:v>1846</c:v>
                </c:pt>
                <c:pt idx="14">
                  <c:v>1847</c:v>
                </c:pt>
                <c:pt idx="15">
                  <c:v>1848</c:v>
                </c:pt>
                <c:pt idx="16">
                  <c:v>1849</c:v>
                </c:pt>
                <c:pt idx="17">
                  <c:v>1850</c:v>
                </c:pt>
                <c:pt idx="18">
                  <c:v>1851</c:v>
                </c:pt>
                <c:pt idx="19">
                  <c:v>1852</c:v>
                </c:pt>
                <c:pt idx="20">
                  <c:v>1853</c:v>
                </c:pt>
                <c:pt idx="21">
                  <c:v>1854</c:v>
                </c:pt>
                <c:pt idx="22">
                  <c:v>1855</c:v>
                </c:pt>
                <c:pt idx="23">
                  <c:v>1856</c:v>
                </c:pt>
                <c:pt idx="24">
                  <c:v>1857</c:v>
                </c:pt>
                <c:pt idx="25">
                  <c:v>1858</c:v>
                </c:pt>
                <c:pt idx="26">
                  <c:v>1859</c:v>
                </c:pt>
                <c:pt idx="27">
                  <c:v>1860</c:v>
                </c:pt>
                <c:pt idx="28">
                  <c:v>1861</c:v>
                </c:pt>
                <c:pt idx="29">
                  <c:v>1862</c:v>
                </c:pt>
                <c:pt idx="30">
                  <c:v>1863</c:v>
                </c:pt>
                <c:pt idx="31">
                  <c:v>1864</c:v>
                </c:pt>
                <c:pt idx="32">
                  <c:v>1865</c:v>
                </c:pt>
                <c:pt idx="33">
                  <c:v>1866</c:v>
                </c:pt>
                <c:pt idx="34">
                  <c:v>1867</c:v>
                </c:pt>
                <c:pt idx="35">
                  <c:v>1868</c:v>
                </c:pt>
                <c:pt idx="36">
                  <c:v>1869</c:v>
                </c:pt>
                <c:pt idx="37">
                  <c:v>1870</c:v>
                </c:pt>
                <c:pt idx="38">
                  <c:v>1871</c:v>
                </c:pt>
                <c:pt idx="39">
                  <c:v>1872</c:v>
                </c:pt>
                <c:pt idx="40">
                  <c:v>1873</c:v>
                </c:pt>
                <c:pt idx="41">
                  <c:v>1874</c:v>
                </c:pt>
                <c:pt idx="42">
                  <c:v>1875</c:v>
                </c:pt>
                <c:pt idx="43">
                  <c:v>1876</c:v>
                </c:pt>
                <c:pt idx="44">
                  <c:v>1877</c:v>
                </c:pt>
                <c:pt idx="45">
                  <c:v>1878</c:v>
                </c:pt>
                <c:pt idx="46">
                  <c:v>1879</c:v>
                </c:pt>
                <c:pt idx="47">
                  <c:v>1880</c:v>
                </c:pt>
                <c:pt idx="48">
                  <c:v>1881</c:v>
                </c:pt>
                <c:pt idx="49">
                  <c:v>1882</c:v>
                </c:pt>
                <c:pt idx="50">
                  <c:v>1883</c:v>
                </c:pt>
                <c:pt idx="51">
                  <c:v>1884</c:v>
                </c:pt>
                <c:pt idx="52">
                  <c:v>1885</c:v>
                </c:pt>
                <c:pt idx="53">
                  <c:v>1886</c:v>
                </c:pt>
                <c:pt idx="54">
                  <c:v>1887</c:v>
                </c:pt>
                <c:pt idx="55">
                  <c:v>1888</c:v>
                </c:pt>
                <c:pt idx="56">
                  <c:v>1889</c:v>
                </c:pt>
                <c:pt idx="57">
                  <c:v>1890</c:v>
                </c:pt>
                <c:pt idx="58">
                  <c:v>1891</c:v>
                </c:pt>
                <c:pt idx="59">
                  <c:v>1892</c:v>
                </c:pt>
                <c:pt idx="60">
                  <c:v>1893</c:v>
                </c:pt>
                <c:pt idx="61">
                  <c:v>1894</c:v>
                </c:pt>
                <c:pt idx="62">
                  <c:v>1895</c:v>
                </c:pt>
                <c:pt idx="63">
                  <c:v>1896</c:v>
                </c:pt>
                <c:pt idx="64">
                  <c:v>1897</c:v>
                </c:pt>
                <c:pt idx="65">
                  <c:v>1898</c:v>
                </c:pt>
                <c:pt idx="66">
                  <c:v>1899</c:v>
                </c:pt>
                <c:pt idx="67">
                  <c:v>1900</c:v>
                </c:pt>
                <c:pt idx="68">
                  <c:v>1901</c:v>
                </c:pt>
                <c:pt idx="69">
                  <c:v>1902</c:v>
                </c:pt>
                <c:pt idx="70">
                  <c:v>1903</c:v>
                </c:pt>
                <c:pt idx="71">
                  <c:v>1904</c:v>
                </c:pt>
                <c:pt idx="72">
                  <c:v>1905</c:v>
                </c:pt>
                <c:pt idx="73">
                  <c:v>1906</c:v>
                </c:pt>
                <c:pt idx="74">
                  <c:v>1907</c:v>
                </c:pt>
                <c:pt idx="75">
                  <c:v>1908</c:v>
                </c:pt>
                <c:pt idx="76">
                  <c:v>1909</c:v>
                </c:pt>
                <c:pt idx="77">
                  <c:v>1910</c:v>
                </c:pt>
                <c:pt idx="78">
                  <c:v>1911</c:v>
                </c:pt>
                <c:pt idx="79">
                  <c:v>1912</c:v>
                </c:pt>
                <c:pt idx="80">
                  <c:v>1913</c:v>
                </c:pt>
                <c:pt idx="81">
                  <c:v>1914</c:v>
                </c:pt>
                <c:pt idx="82">
                  <c:v>1915</c:v>
                </c:pt>
                <c:pt idx="83">
                  <c:v>1916</c:v>
                </c:pt>
                <c:pt idx="84">
                  <c:v>1917</c:v>
                </c:pt>
                <c:pt idx="85">
                  <c:v>1918</c:v>
                </c:pt>
                <c:pt idx="86">
                  <c:v>1919</c:v>
                </c:pt>
                <c:pt idx="87">
                  <c:v>1920</c:v>
                </c:pt>
                <c:pt idx="88">
                  <c:v>1921</c:v>
                </c:pt>
                <c:pt idx="89">
                  <c:v>1922</c:v>
                </c:pt>
                <c:pt idx="90">
                  <c:v>1923</c:v>
                </c:pt>
                <c:pt idx="91">
                  <c:v>1924</c:v>
                </c:pt>
                <c:pt idx="92">
                  <c:v>1925</c:v>
                </c:pt>
                <c:pt idx="93">
                  <c:v>1926</c:v>
                </c:pt>
                <c:pt idx="94">
                  <c:v>1927</c:v>
                </c:pt>
                <c:pt idx="95">
                  <c:v>1928</c:v>
                </c:pt>
                <c:pt idx="96">
                  <c:v>1929</c:v>
                </c:pt>
                <c:pt idx="97">
                  <c:v>1930</c:v>
                </c:pt>
                <c:pt idx="98">
                  <c:v>1931</c:v>
                </c:pt>
                <c:pt idx="99">
                  <c:v>1932</c:v>
                </c:pt>
                <c:pt idx="100">
                  <c:v>1933</c:v>
                </c:pt>
                <c:pt idx="101">
                  <c:v>1934</c:v>
                </c:pt>
                <c:pt idx="102">
                  <c:v>1935</c:v>
                </c:pt>
                <c:pt idx="103">
                  <c:v>1936</c:v>
                </c:pt>
                <c:pt idx="104">
                  <c:v>1937</c:v>
                </c:pt>
                <c:pt idx="105">
                  <c:v>1938</c:v>
                </c:pt>
                <c:pt idx="106">
                  <c:v>1939</c:v>
                </c:pt>
                <c:pt idx="107">
                  <c:v>1940</c:v>
                </c:pt>
                <c:pt idx="108">
                  <c:v>1941</c:v>
                </c:pt>
                <c:pt idx="109">
                  <c:v>1942</c:v>
                </c:pt>
                <c:pt idx="110">
                  <c:v>1943</c:v>
                </c:pt>
                <c:pt idx="111">
                  <c:v>1944</c:v>
                </c:pt>
                <c:pt idx="112">
                  <c:v>1945</c:v>
                </c:pt>
                <c:pt idx="113">
                  <c:v>1946</c:v>
                </c:pt>
                <c:pt idx="114">
                  <c:v>1947</c:v>
                </c:pt>
                <c:pt idx="115">
                  <c:v>1948</c:v>
                </c:pt>
                <c:pt idx="116">
                  <c:v>1949</c:v>
                </c:pt>
                <c:pt idx="117">
                  <c:v>1950</c:v>
                </c:pt>
                <c:pt idx="118">
                  <c:v>1951</c:v>
                </c:pt>
                <c:pt idx="119">
                  <c:v>1952</c:v>
                </c:pt>
                <c:pt idx="120">
                  <c:v>1953</c:v>
                </c:pt>
                <c:pt idx="121">
                  <c:v>1954</c:v>
                </c:pt>
                <c:pt idx="122">
                  <c:v>1955</c:v>
                </c:pt>
                <c:pt idx="123">
                  <c:v>1956</c:v>
                </c:pt>
                <c:pt idx="124">
                  <c:v>1957</c:v>
                </c:pt>
                <c:pt idx="125">
                  <c:v>1958</c:v>
                </c:pt>
                <c:pt idx="126">
                  <c:v>1959</c:v>
                </c:pt>
                <c:pt idx="127">
                  <c:v>1960</c:v>
                </c:pt>
                <c:pt idx="128">
                  <c:v>1961</c:v>
                </c:pt>
                <c:pt idx="129">
                  <c:v>1962</c:v>
                </c:pt>
                <c:pt idx="130">
                  <c:v>1963</c:v>
                </c:pt>
                <c:pt idx="131">
                  <c:v>1964</c:v>
                </c:pt>
                <c:pt idx="132">
                  <c:v>1965</c:v>
                </c:pt>
                <c:pt idx="133">
                  <c:v>1966</c:v>
                </c:pt>
                <c:pt idx="134">
                  <c:v>1967</c:v>
                </c:pt>
                <c:pt idx="135">
                  <c:v>1968</c:v>
                </c:pt>
                <c:pt idx="136">
                  <c:v>1969</c:v>
                </c:pt>
                <c:pt idx="137">
                  <c:v>1970</c:v>
                </c:pt>
                <c:pt idx="138">
                  <c:v>1971</c:v>
                </c:pt>
                <c:pt idx="139">
                  <c:v>1972</c:v>
                </c:pt>
                <c:pt idx="140">
                  <c:v>1973</c:v>
                </c:pt>
                <c:pt idx="141">
                  <c:v>1974</c:v>
                </c:pt>
                <c:pt idx="142">
                  <c:v>1975</c:v>
                </c:pt>
                <c:pt idx="143">
                  <c:v>1976</c:v>
                </c:pt>
                <c:pt idx="144">
                  <c:v>1977</c:v>
                </c:pt>
                <c:pt idx="145">
                  <c:v>1978</c:v>
                </c:pt>
                <c:pt idx="146">
                  <c:v>1979</c:v>
                </c:pt>
                <c:pt idx="147">
                  <c:v>1980</c:v>
                </c:pt>
                <c:pt idx="148">
                  <c:v>1981</c:v>
                </c:pt>
                <c:pt idx="149">
                  <c:v>1982</c:v>
                </c:pt>
                <c:pt idx="150">
                  <c:v>1983</c:v>
                </c:pt>
                <c:pt idx="151">
                  <c:v>1984</c:v>
                </c:pt>
                <c:pt idx="152">
                  <c:v>1985</c:v>
                </c:pt>
                <c:pt idx="153">
                  <c:v>1986</c:v>
                </c:pt>
                <c:pt idx="154">
                  <c:v>1987</c:v>
                </c:pt>
                <c:pt idx="155">
                  <c:v>1988</c:v>
                </c:pt>
                <c:pt idx="156">
                  <c:v>1989</c:v>
                </c:pt>
                <c:pt idx="157">
                  <c:v>1990</c:v>
                </c:pt>
                <c:pt idx="158">
                  <c:v>1991</c:v>
                </c:pt>
                <c:pt idx="159">
                  <c:v>1992</c:v>
                </c:pt>
                <c:pt idx="160">
                  <c:v>1993</c:v>
                </c:pt>
                <c:pt idx="161">
                  <c:v>1994</c:v>
                </c:pt>
                <c:pt idx="162">
                  <c:v>1995</c:v>
                </c:pt>
                <c:pt idx="163">
                  <c:v>1996</c:v>
                </c:pt>
                <c:pt idx="164">
                  <c:v>1997</c:v>
                </c:pt>
                <c:pt idx="165">
                  <c:v>1998</c:v>
                </c:pt>
                <c:pt idx="166">
                  <c:v>1999</c:v>
                </c:pt>
                <c:pt idx="167">
                  <c:v>2000</c:v>
                </c:pt>
                <c:pt idx="168">
                  <c:v>2001</c:v>
                </c:pt>
                <c:pt idx="169">
                  <c:v>2002</c:v>
                </c:pt>
                <c:pt idx="170">
                  <c:v>2003</c:v>
                </c:pt>
                <c:pt idx="171">
                  <c:v>2004</c:v>
                </c:pt>
                <c:pt idx="172">
                  <c:v>2005</c:v>
                </c:pt>
                <c:pt idx="173">
                  <c:v>2006</c:v>
                </c:pt>
                <c:pt idx="174">
                  <c:v>2007</c:v>
                </c:pt>
                <c:pt idx="175">
                  <c:v>2008</c:v>
                </c:pt>
                <c:pt idx="176">
                  <c:v>2009</c:v>
                </c:pt>
                <c:pt idx="177">
                  <c:v>2010</c:v>
                </c:pt>
                <c:pt idx="178">
                  <c:v>2011</c:v>
                </c:pt>
                <c:pt idx="179">
                  <c:v>2012</c:v>
                </c:pt>
                <c:pt idx="180">
                  <c:v>2013</c:v>
                </c:pt>
                <c:pt idx="181">
                  <c:v>2014</c:v>
                </c:pt>
                <c:pt idx="182">
                  <c:v>2015</c:v>
                </c:pt>
                <c:pt idx="183">
                  <c:v>2016</c:v>
                </c:pt>
                <c:pt idx="184">
                  <c:v>2017</c:v>
                </c:pt>
                <c:pt idx="185">
                  <c:v>2018</c:v>
                </c:pt>
                <c:pt idx="186">
                  <c:v>2019</c:v>
                </c:pt>
                <c:pt idx="187">
                  <c:v>2020</c:v>
                </c:pt>
                <c:pt idx="188">
                  <c:v>2021</c:v>
                </c:pt>
                <c:pt idx="189">
                  <c:v>2022</c:v>
                </c:pt>
                <c:pt idx="190">
                  <c:v>2023</c:v>
                </c:pt>
                <c:pt idx="191">
                  <c:v>2024</c:v>
                </c:pt>
                <c:pt idx="192">
                  <c:v>2025</c:v>
                </c:pt>
                <c:pt idx="193">
                  <c:v>2026</c:v>
                </c:pt>
                <c:pt idx="194">
                  <c:v>2027</c:v>
                </c:pt>
                <c:pt idx="195">
                  <c:v>2028</c:v>
                </c:pt>
                <c:pt idx="196">
                  <c:v>2029</c:v>
                </c:pt>
                <c:pt idx="197">
                  <c:v>2030</c:v>
                </c:pt>
                <c:pt idx="198">
                  <c:v>2031</c:v>
                </c:pt>
                <c:pt idx="199">
                  <c:v>2032</c:v>
                </c:pt>
                <c:pt idx="200">
                  <c:v>2033</c:v>
                </c:pt>
                <c:pt idx="201">
                  <c:v>2034</c:v>
                </c:pt>
                <c:pt idx="202">
                  <c:v>2035</c:v>
                </c:pt>
                <c:pt idx="203">
                  <c:v>2036</c:v>
                </c:pt>
                <c:pt idx="204">
                  <c:v>2037</c:v>
                </c:pt>
                <c:pt idx="205">
                  <c:v>2038</c:v>
                </c:pt>
                <c:pt idx="206">
                  <c:v>2039</c:v>
                </c:pt>
                <c:pt idx="207">
                  <c:v>2040</c:v>
                </c:pt>
                <c:pt idx="208">
                  <c:v>2041</c:v>
                </c:pt>
                <c:pt idx="209">
                  <c:v>2042</c:v>
                </c:pt>
                <c:pt idx="210">
                  <c:v>2043</c:v>
                </c:pt>
                <c:pt idx="211">
                  <c:v>2044</c:v>
                </c:pt>
                <c:pt idx="212">
                  <c:v>2045</c:v>
                </c:pt>
                <c:pt idx="213">
                  <c:v>2046</c:v>
                </c:pt>
                <c:pt idx="214">
                  <c:v>2047</c:v>
                </c:pt>
                <c:pt idx="215">
                  <c:v>2048</c:v>
                </c:pt>
                <c:pt idx="216">
                  <c:v>2049</c:v>
                </c:pt>
                <c:pt idx="217">
                  <c:v>2050</c:v>
                </c:pt>
                <c:pt idx="218">
                  <c:v>2051</c:v>
                </c:pt>
                <c:pt idx="219">
                  <c:v>2052</c:v>
                </c:pt>
                <c:pt idx="220">
                  <c:v>2053</c:v>
                </c:pt>
                <c:pt idx="221">
                  <c:v>2054</c:v>
                </c:pt>
                <c:pt idx="222">
                  <c:v>2055</c:v>
                </c:pt>
                <c:pt idx="223">
                  <c:v>2056</c:v>
                </c:pt>
                <c:pt idx="224">
                  <c:v>2057</c:v>
                </c:pt>
                <c:pt idx="225">
                  <c:v>2058</c:v>
                </c:pt>
                <c:pt idx="226">
                  <c:v>2059</c:v>
                </c:pt>
                <c:pt idx="227">
                  <c:v>2060</c:v>
                </c:pt>
                <c:pt idx="228">
                  <c:v>2061</c:v>
                </c:pt>
                <c:pt idx="229">
                  <c:v>2062</c:v>
                </c:pt>
                <c:pt idx="230">
                  <c:v>2063</c:v>
                </c:pt>
                <c:pt idx="231">
                  <c:v>2064</c:v>
                </c:pt>
                <c:pt idx="232">
                  <c:v>2065</c:v>
                </c:pt>
                <c:pt idx="233">
                  <c:v>2066</c:v>
                </c:pt>
                <c:pt idx="234">
                  <c:v>2067</c:v>
                </c:pt>
                <c:pt idx="235">
                  <c:v>2068</c:v>
                </c:pt>
                <c:pt idx="236">
                  <c:v>2069</c:v>
                </c:pt>
                <c:pt idx="237">
                  <c:v>2070</c:v>
                </c:pt>
                <c:pt idx="238">
                  <c:v>2071</c:v>
                </c:pt>
                <c:pt idx="239">
                  <c:v>2072</c:v>
                </c:pt>
                <c:pt idx="240">
                  <c:v>2073</c:v>
                </c:pt>
                <c:pt idx="241">
                  <c:v>2074</c:v>
                </c:pt>
                <c:pt idx="242">
                  <c:v>2075</c:v>
                </c:pt>
                <c:pt idx="243">
                  <c:v>2076</c:v>
                </c:pt>
                <c:pt idx="244">
                  <c:v>2077</c:v>
                </c:pt>
                <c:pt idx="245">
                  <c:v>2078</c:v>
                </c:pt>
                <c:pt idx="246">
                  <c:v>2079</c:v>
                </c:pt>
                <c:pt idx="247">
                  <c:v>2080</c:v>
                </c:pt>
                <c:pt idx="248">
                  <c:v>2081</c:v>
                </c:pt>
                <c:pt idx="249">
                  <c:v>2082</c:v>
                </c:pt>
                <c:pt idx="250">
                  <c:v>2083</c:v>
                </c:pt>
                <c:pt idx="251">
                  <c:v>2084</c:v>
                </c:pt>
                <c:pt idx="252">
                  <c:v>2085</c:v>
                </c:pt>
                <c:pt idx="253">
                  <c:v>2086</c:v>
                </c:pt>
                <c:pt idx="254">
                  <c:v>2087</c:v>
                </c:pt>
                <c:pt idx="255">
                  <c:v>2088</c:v>
                </c:pt>
                <c:pt idx="256">
                  <c:v>2089</c:v>
                </c:pt>
                <c:pt idx="257">
                  <c:v>2090</c:v>
                </c:pt>
                <c:pt idx="258">
                  <c:v>2091</c:v>
                </c:pt>
                <c:pt idx="259">
                  <c:v>2092</c:v>
                </c:pt>
                <c:pt idx="260">
                  <c:v>2093</c:v>
                </c:pt>
                <c:pt idx="261">
                  <c:v>2094</c:v>
                </c:pt>
                <c:pt idx="262">
                  <c:v>2095</c:v>
                </c:pt>
                <c:pt idx="263">
                  <c:v>2096</c:v>
                </c:pt>
                <c:pt idx="264">
                  <c:v>2097</c:v>
                </c:pt>
                <c:pt idx="265">
                  <c:v>2098</c:v>
                </c:pt>
                <c:pt idx="266">
                  <c:v>2099</c:v>
                </c:pt>
                <c:pt idx="267">
                  <c:v>2100</c:v>
                </c:pt>
                <c:pt idx="268">
                  <c:v>2101</c:v>
                </c:pt>
                <c:pt idx="269">
                  <c:v>2102</c:v>
                </c:pt>
                <c:pt idx="270">
                  <c:v>2103</c:v>
                </c:pt>
                <c:pt idx="271">
                  <c:v>2104</c:v>
                </c:pt>
                <c:pt idx="272">
                  <c:v>2105</c:v>
                </c:pt>
                <c:pt idx="273">
                  <c:v>2106</c:v>
                </c:pt>
                <c:pt idx="274">
                  <c:v>2107</c:v>
                </c:pt>
                <c:pt idx="275">
                  <c:v>2108</c:v>
                </c:pt>
                <c:pt idx="276">
                  <c:v>2109</c:v>
                </c:pt>
                <c:pt idx="277">
                  <c:v>2110</c:v>
                </c:pt>
                <c:pt idx="278">
                  <c:v>2111</c:v>
                </c:pt>
                <c:pt idx="279">
                  <c:v>2112</c:v>
                </c:pt>
                <c:pt idx="280">
                  <c:v>2113</c:v>
                </c:pt>
                <c:pt idx="281">
                  <c:v>2114</c:v>
                </c:pt>
                <c:pt idx="282">
                  <c:v>2115</c:v>
                </c:pt>
                <c:pt idx="283">
                  <c:v>2116</c:v>
                </c:pt>
                <c:pt idx="284">
                  <c:v>2117</c:v>
                </c:pt>
                <c:pt idx="285">
                  <c:v>2118</c:v>
                </c:pt>
                <c:pt idx="286">
                  <c:v>2119</c:v>
                </c:pt>
                <c:pt idx="287">
                  <c:v>2120</c:v>
                </c:pt>
                <c:pt idx="288">
                  <c:v>2121</c:v>
                </c:pt>
                <c:pt idx="289">
                  <c:v>2122</c:v>
                </c:pt>
                <c:pt idx="290">
                  <c:v>2123</c:v>
                </c:pt>
                <c:pt idx="291">
                  <c:v>2124</c:v>
                </c:pt>
                <c:pt idx="292">
                  <c:v>2125</c:v>
                </c:pt>
                <c:pt idx="293">
                  <c:v>2126</c:v>
                </c:pt>
                <c:pt idx="294">
                  <c:v>2127</c:v>
                </c:pt>
                <c:pt idx="295">
                  <c:v>2128</c:v>
                </c:pt>
                <c:pt idx="296">
                  <c:v>2129</c:v>
                </c:pt>
                <c:pt idx="297">
                  <c:v>2130</c:v>
                </c:pt>
                <c:pt idx="298">
                  <c:v>2131</c:v>
                </c:pt>
                <c:pt idx="299">
                  <c:v>2132</c:v>
                </c:pt>
                <c:pt idx="300">
                  <c:v>2133</c:v>
                </c:pt>
                <c:pt idx="301">
                  <c:v>2134</c:v>
                </c:pt>
                <c:pt idx="302">
                  <c:v>2135</c:v>
                </c:pt>
                <c:pt idx="303">
                  <c:v>2136</c:v>
                </c:pt>
                <c:pt idx="304">
                  <c:v>2137</c:v>
                </c:pt>
                <c:pt idx="305">
                  <c:v>2138</c:v>
                </c:pt>
                <c:pt idx="306">
                  <c:v>2139</c:v>
                </c:pt>
                <c:pt idx="307">
                  <c:v>2140</c:v>
                </c:pt>
                <c:pt idx="308">
                  <c:v>2141</c:v>
                </c:pt>
                <c:pt idx="309">
                  <c:v>2142</c:v>
                </c:pt>
                <c:pt idx="310">
                  <c:v>2143</c:v>
                </c:pt>
                <c:pt idx="311">
                  <c:v>2144</c:v>
                </c:pt>
                <c:pt idx="312">
                  <c:v>2145</c:v>
                </c:pt>
                <c:pt idx="313">
                  <c:v>2146</c:v>
                </c:pt>
                <c:pt idx="314">
                  <c:v>2147</c:v>
                </c:pt>
                <c:pt idx="315">
                  <c:v>2148</c:v>
                </c:pt>
                <c:pt idx="316">
                  <c:v>2149</c:v>
                </c:pt>
                <c:pt idx="317">
                  <c:v>2150</c:v>
                </c:pt>
                <c:pt idx="318">
                  <c:v>2151</c:v>
                </c:pt>
                <c:pt idx="319">
                  <c:v>2152</c:v>
                </c:pt>
                <c:pt idx="320">
                  <c:v>2153</c:v>
                </c:pt>
                <c:pt idx="321">
                  <c:v>2154</c:v>
                </c:pt>
                <c:pt idx="322">
                  <c:v>2155</c:v>
                </c:pt>
                <c:pt idx="323">
                  <c:v>2156</c:v>
                </c:pt>
                <c:pt idx="324">
                  <c:v>2157</c:v>
                </c:pt>
                <c:pt idx="325">
                  <c:v>2158</c:v>
                </c:pt>
                <c:pt idx="326">
                  <c:v>2159</c:v>
                </c:pt>
                <c:pt idx="327">
                  <c:v>2160</c:v>
                </c:pt>
                <c:pt idx="328">
                  <c:v>2161</c:v>
                </c:pt>
                <c:pt idx="329">
                  <c:v>2162</c:v>
                </c:pt>
                <c:pt idx="330">
                  <c:v>2163</c:v>
                </c:pt>
                <c:pt idx="331">
                  <c:v>2164</c:v>
                </c:pt>
                <c:pt idx="332">
                  <c:v>2165</c:v>
                </c:pt>
                <c:pt idx="333">
                  <c:v>2166</c:v>
                </c:pt>
                <c:pt idx="334">
                  <c:v>2167</c:v>
                </c:pt>
              </c:numCache>
            </c:numRef>
          </c:xVal>
          <c:yVal>
            <c:numRef>
              <c:f>'TMP63'!$M$2:$M$336</c:f>
              <c:numCache>
                <c:formatCode>General</c:formatCode>
                <c:ptCount val="335"/>
                <c:pt idx="0">
                  <c:v>905</c:v>
                </c:pt>
                <c:pt idx="1">
                  <c:v>912</c:v>
                </c:pt>
                <c:pt idx="2">
                  <c:v>920</c:v>
                </c:pt>
                <c:pt idx="3">
                  <c:v>927</c:v>
                </c:pt>
                <c:pt idx="4">
                  <c:v>935</c:v>
                </c:pt>
                <c:pt idx="5">
                  <c:v>942</c:v>
                </c:pt>
                <c:pt idx="6">
                  <c:v>950</c:v>
                </c:pt>
                <c:pt idx="7">
                  <c:v>957</c:v>
                </c:pt>
                <c:pt idx="8">
                  <c:v>964</c:v>
                </c:pt>
                <c:pt idx="9">
                  <c:v>972</c:v>
                </c:pt>
                <c:pt idx="10">
                  <c:v>979</c:v>
                </c:pt>
                <c:pt idx="11">
                  <c:v>987</c:v>
                </c:pt>
                <c:pt idx="12">
                  <c:v>994</c:v>
                </c:pt>
                <c:pt idx="13">
                  <c:v>1001</c:v>
                </c:pt>
                <c:pt idx="14">
                  <c:v>1009</c:v>
                </c:pt>
                <c:pt idx="15">
                  <c:v>1016</c:v>
                </c:pt>
                <c:pt idx="16">
                  <c:v>1024</c:v>
                </c:pt>
                <c:pt idx="17">
                  <c:v>1031</c:v>
                </c:pt>
                <c:pt idx="18">
                  <c:v>1039</c:v>
                </c:pt>
                <c:pt idx="19">
                  <c:v>1046</c:v>
                </c:pt>
                <c:pt idx="20">
                  <c:v>1053</c:v>
                </c:pt>
                <c:pt idx="21">
                  <c:v>1061</c:v>
                </c:pt>
                <c:pt idx="22">
                  <c:v>1068</c:v>
                </c:pt>
                <c:pt idx="23">
                  <c:v>1076</c:v>
                </c:pt>
                <c:pt idx="24">
                  <c:v>1083</c:v>
                </c:pt>
                <c:pt idx="25">
                  <c:v>1091</c:v>
                </c:pt>
                <c:pt idx="26">
                  <c:v>1098</c:v>
                </c:pt>
                <c:pt idx="27">
                  <c:v>1105</c:v>
                </c:pt>
                <c:pt idx="28">
                  <c:v>1113</c:v>
                </c:pt>
                <c:pt idx="29">
                  <c:v>1120</c:v>
                </c:pt>
                <c:pt idx="30">
                  <c:v>1128</c:v>
                </c:pt>
                <c:pt idx="31">
                  <c:v>1135</c:v>
                </c:pt>
                <c:pt idx="32">
                  <c:v>1142</c:v>
                </c:pt>
                <c:pt idx="33">
                  <c:v>1150</c:v>
                </c:pt>
                <c:pt idx="34">
                  <c:v>1157</c:v>
                </c:pt>
                <c:pt idx="35">
                  <c:v>1165</c:v>
                </c:pt>
                <c:pt idx="36">
                  <c:v>1172</c:v>
                </c:pt>
                <c:pt idx="37">
                  <c:v>1180</c:v>
                </c:pt>
                <c:pt idx="38">
                  <c:v>1187</c:v>
                </c:pt>
                <c:pt idx="39">
                  <c:v>1194</c:v>
                </c:pt>
                <c:pt idx="40">
                  <c:v>1202</c:v>
                </c:pt>
                <c:pt idx="41">
                  <c:v>1209</c:v>
                </c:pt>
                <c:pt idx="42">
                  <c:v>1217</c:v>
                </c:pt>
                <c:pt idx="43">
                  <c:v>1224</c:v>
                </c:pt>
                <c:pt idx="44">
                  <c:v>1231</c:v>
                </c:pt>
                <c:pt idx="45">
                  <c:v>1239</c:v>
                </c:pt>
                <c:pt idx="46">
                  <c:v>1246</c:v>
                </c:pt>
                <c:pt idx="47">
                  <c:v>1254</c:v>
                </c:pt>
                <c:pt idx="48">
                  <c:v>1261</c:v>
                </c:pt>
                <c:pt idx="49">
                  <c:v>1269</c:v>
                </c:pt>
                <c:pt idx="50">
                  <c:v>1276</c:v>
                </c:pt>
                <c:pt idx="51">
                  <c:v>1283</c:v>
                </c:pt>
                <c:pt idx="52">
                  <c:v>1291</c:v>
                </c:pt>
                <c:pt idx="53">
                  <c:v>1298</c:v>
                </c:pt>
                <c:pt idx="54">
                  <c:v>1306</c:v>
                </c:pt>
                <c:pt idx="55">
                  <c:v>1313</c:v>
                </c:pt>
                <c:pt idx="56">
                  <c:v>1320</c:v>
                </c:pt>
                <c:pt idx="57">
                  <c:v>1328</c:v>
                </c:pt>
                <c:pt idx="58">
                  <c:v>1335</c:v>
                </c:pt>
                <c:pt idx="59">
                  <c:v>1343</c:v>
                </c:pt>
                <c:pt idx="60">
                  <c:v>1350</c:v>
                </c:pt>
                <c:pt idx="61">
                  <c:v>1358</c:v>
                </c:pt>
                <c:pt idx="62">
                  <c:v>1365</c:v>
                </c:pt>
                <c:pt idx="63">
                  <c:v>1372</c:v>
                </c:pt>
                <c:pt idx="64">
                  <c:v>1380</c:v>
                </c:pt>
                <c:pt idx="65">
                  <c:v>1387</c:v>
                </c:pt>
                <c:pt idx="66">
                  <c:v>1395</c:v>
                </c:pt>
                <c:pt idx="67">
                  <c:v>1402</c:v>
                </c:pt>
                <c:pt idx="68">
                  <c:v>1409</c:v>
                </c:pt>
                <c:pt idx="69">
                  <c:v>1417</c:v>
                </c:pt>
                <c:pt idx="70">
                  <c:v>1424</c:v>
                </c:pt>
                <c:pt idx="71">
                  <c:v>1432</c:v>
                </c:pt>
                <c:pt idx="72">
                  <c:v>1439</c:v>
                </c:pt>
                <c:pt idx="73">
                  <c:v>1447</c:v>
                </c:pt>
                <c:pt idx="74">
                  <c:v>1454</c:v>
                </c:pt>
                <c:pt idx="75">
                  <c:v>1461</c:v>
                </c:pt>
                <c:pt idx="76">
                  <c:v>1469</c:v>
                </c:pt>
                <c:pt idx="77">
                  <c:v>1476</c:v>
                </c:pt>
                <c:pt idx="78">
                  <c:v>1484</c:v>
                </c:pt>
                <c:pt idx="79">
                  <c:v>1491</c:v>
                </c:pt>
                <c:pt idx="80">
                  <c:v>1499</c:v>
                </c:pt>
                <c:pt idx="81">
                  <c:v>1506</c:v>
                </c:pt>
                <c:pt idx="82">
                  <c:v>1513</c:v>
                </c:pt>
                <c:pt idx="83">
                  <c:v>1521</c:v>
                </c:pt>
                <c:pt idx="84">
                  <c:v>1528</c:v>
                </c:pt>
                <c:pt idx="85">
                  <c:v>1536</c:v>
                </c:pt>
                <c:pt idx="86">
                  <c:v>1543</c:v>
                </c:pt>
                <c:pt idx="87">
                  <c:v>1550</c:v>
                </c:pt>
                <c:pt idx="88">
                  <c:v>1558</c:v>
                </c:pt>
                <c:pt idx="89">
                  <c:v>1565</c:v>
                </c:pt>
                <c:pt idx="90">
                  <c:v>1573</c:v>
                </c:pt>
                <c:pt idx="91">
                  <c:v>1580</c:v>
                </c:pt>
                <c:pt idx="92">
                  <c:v>1588</c:v>
                </c:pt>
                <c:pt idx="93">
                  <c:v>1595</c:v>
                </c:pt>
                <c:pt idx="94">
                  <c:v>1602</c:v>
                </c:pt>
                <c:pt idx="95">
                  <c:v>1610</c:v>
                </c:pt>
                <c:pt idx="96">
                  <c:v>1617</c:v>
                </c:pt>
                <c:pt idx="97">
                  <c:v>1625</c:v>
                </c:pt>
                <c:pt idx="98">
                  <c:v>1632</c:v>
                </c:pt>
                <c:pt idx="99">
                  <c:v>1639</c:v>
                </c:pt>
                <c:pt idx="100">
                  <c:v>1647</c:v>
                </c:pt>
                <c:pt idx="101">
                  <c:v>1654</c:v>
                </c:pt>
                <c:pt idx="102">
                  <c:v>1662</c:v>
                </c:pt>
                <c:pt idx="103">
                  <c:v>1669</c:v>
                </c:pt>
                <c:pt idx="104">
                  <c:v>1677</c:v>
                </c:pt>
                <c:pt idx="105">
                  <c:v>1684</c:v>
                </c:pt>
                <c:pt idx="106">
                  <c:v>1691</c:v>
                </c:pt>
                <c:pt idx="107">
                  <c:v>1699</c:v>
                </c:pt>
                <c:pt idx="108">
                  <c:v>1706</c:v>
                </c:pt>
                <c:pt idx="109">
                  <c:v>1714</c:v>
                </c:pt>
                <c:pt idx="110">
                  <c:v>1721</c:v>
                </c:pt>
                <c:pt idx="111">
                  <c:v>1728</c:v>
                </c:pt>
                <c:pt idx="112">
                  <c:v>1736</c:v>
                </c:pt>
                <c:pt idx="113">
                  <c:v>1743</c:v>
                </c:pt>
                <c:pt idx="114">
                  <c:v>1751</c:v>
                </c:pt>
                <c:pt idx="115">
                  <c:v>1758</c:v>
                </c:pt>
                <c:pt idx="116">
                  <c:v>1766</c:v>
                </c:pt>
                <c:pt idx="117">
                  <c:v>1773</c:v>
                </c:pt>
                <c:pt idx="118">
                  <c:v>1780</c:v>
                </c:pt>
                <c:pt idx="119">
                  <c:v>1788</c:v>
                </c:pt>
                <c:pt idx="120">
                  <c:v>1795</c:v>
                </c:pt>
                <c:pt idx="121">
                  <c:v>1803</c:v>
                </c:pt>
                <c:pt idx="122">
                  <c:v>1810</c:v>
                </c:pt>
                <c:pt idx="123">
                  <c:v>1818</c:v>
                </c:pt>
                <c:pt idx="124">
                  <c:v>1825</c:v>
                </c:pt>
                <c:pt idx="125">
                  <c:v>1832</c:v>
                </c:pt>
                <c:pt idx="126">
                  <c:v>1840</c:v>
                </c:pt>
                <c:pt idx="127">
                  <c:v>1847</c:v>
                </c:pt>
                <c:pt idx="128">
                  <c:v>1855</c:v>
                </c:pt>
                <c:pt idx="129">
                  <c:v>1862</c:v>
                </c:pt>
                <c:pt idx="130">
                  <c:v>1869</c:v>
                </c:pt>
                <c:pt idx="131">
                  <c:v>1877</c:v>
                </c:pt>
                <c:pt idx="132">
                  <c:v>1884</c:v>
                </c:pt>
                <c:pt idx="133">
                  <c:v>1892</c:v>
                </c:pt>
                <c:pt idx="134">
                  <c:v>1899</c:v>
                </c:pt>
                <c:pt idx="135">
                  <c:v>1907</c:v>
                </c:pt>
                <c:pt idx="136">
                  <c:v>1914</c:v>
                </c:pt>
                <c:pt idx="137">
                  <c:v>1921</c:v>
                </c:pt>
                <c:pt idx="138">
                  <c:v>1929</c:v>
                </c:pt>
                <c:pt idx="139">
                  <c:v>1936</c:v>
                </c:pt>
                <c:pt idx="140">
                  <c:v>1944</c:v>
                </c:pt>
                <c:pt idx="141">
                  <c:v>1951</c:v>
                </c:pt>
                <c:pt idx="142">
                  <c:v>1958</c:v>
                </c:pt>
                <c:pt idx="143">
                  <c:v>1966</c:v>
                </c:pt>
                <c:pt idx="144">
                  <c:v>1973</c:v>
                </c:pt>
                <c:pt idx="145">
                  <c:v>1981</c:v>
                </c:pt>
                <c:pt idx="146">
                  <c:v>1988</c:v>
                </c:pt>
                <c:pt idx="147">
                  <c:v>1996</c:v>
                </c:pt>
                <c:pt idx="148">
                  <c:v>2003</c:v>
                </c:pt>
                <c:pt idx="149">
                  <c:v>2010</c:v>
                </c:pt>
                <c:pt idx="150">
                  <c:v>2018</c:v>
                </c:pt>
                <c:pt idx="151">
                  <c:v>2025</c:v>
                </c:pt>
                <c:pt idx="152">
                  <c:v>2033</c:v>
                </c:pt>
                <c:pt idx="153">
                  <c:v>2040</c:v>
                </c:pt>
                <c:pt idx="154">
                  <c:v>2047</c:v>
                </c:pt>
                <c:pt idx="155">
                  <c:v>2055</c:v>
                </c:pt>
                <c:pt idx="156">
                  <c:v>2062</c:v>
                </c:pt>
                <c:pt idx="157">
                  <c:v>2070</c:v>
                </c:pt>
                <c:pt idx="158">
                  <c:v>2077</c:v>
                </c:pt>
                <c:pt idx="159">
                  <c:v>2085</c:v>
                </c:pt>
                <c:pt idx="160">
                  <c:v>2092</c:v>
                </c:pt>
                <c:pt idx="161">
                  <c:v>2099</c:v>
                </c:pt>
                <c:pt idx="162">
                  <c:v>2107</c:v>
                </c:pt>
                <c:pt idx="163">
                  <c:v>2114</c:v>
                </c:pt>
                <c:pt idx="164">
                  <c:v>2122</c:v>
                </c:pt>
                <c:pt idx="165">
                  <c:v>2129</c:v>
                </c:pt>
                <c:pt idx="166">
                  <c:v>2136</c:v>
                </c:pt>
                <c:pt idx="167">
                  <c:v>2144</c:v>
                </c:pt>
                <c:pt idx="168">
                  <c:v>2151</c:v>
                </c:pt>
                <c:pt idx="169">
                  <c:v>2159</c:v>
                </c:pt>
                <c:pt idx="170">
                  <c:v>2166</c:v>
                </c:pt>
                <c:pt idx="171">
                  <c:v>2174</c:v>
                </c:pt>
                <c:pt idx="172">
                  <c:v>2181</c:v>
                </c:pt>
                <c:pt idx="173">
                  <c:v>2188</c:v>
                </c:pt>
                <c:pt idx="174">
                  <c:v>2196</c:v>
                </c:pt>
                <c:pt idx="175">
                  <c:v>2203</c:v>
                </c:pt>
                <c:pt idx="176">
                  <c:v>2211</c:v>
                </c:pt>
                <c:pt idx="177">
                  <c:v>2218</c:v>
                </c:pt>
                <c:pt idx="178">
                  <c:v>2226</c:v>
                </c:pt>
                <c:pt idx="179">
                  <c:v>2233</c:v>
                </c:pt>
                <c:pt idx="180">
                  <c:v>2240</c:v>
                </c:pt>
                <c:pt idx="181">
                  <c:v>2248</c:v>
                </c:pt>
                <c:pt idx="182">
                  <c:v>2255</c:v>
                </c:pt>
                <c:pt idx="183">
                  <c:v>2263</c:v>
                </c:pt>
                <c:pt idx="184">
                  <c:v>2270</c:v>
                </c:pt>
                <c:pt idx="185">
                  <c:v>2277</c:v>
                </c:pt>
                <c:pt idx="186">
                  <c:v>2285</c:v>
                </c:pt>
                <c:pt idx="187">
                  <c:v>2292</c:v>
                </c:pt>
                <c:pt idx="188">
                  <c:v>2300</c:v>
                </c:pt>
                <c:pt idx="189">
                  <c:v>2307</c:v>
                </c:pt>
                <c:pt idx="190">
                  <c:v>2315</c:v>
                </c:pt>
                <c:pt idx="191">
                  <c:v>2322</c:v>
                </c:pt>
                <c:pt idx="192">
                  <c:v>2329</c:v>
                </c:pt>
                <c:pt idx="193">
                  <c:v>2337</c:v>
                </c:pt>
                <c:pt idx="194">
                  <c:v>2344</c:v>
                </c:pt>
                <c:pt idx="195">
                  <c:v>2352</c:v>
                </c:pt>
                <c:pt idx="196">
                  <c:v>2359</c:v>
                </c:pt>
                <c:pt idx="197">
                  <c:v>2366</c:v>
                </c:pt>
                <c:pt idx="198">
                  <c:v>2374</c:v>
                </c:pt>
                <c:pt idx="199">
                  <c:v>2381</c:v>
                </c:pt>
                <c:pt idx="200">
                  <c:v>2389</c:v>
                </c:pt>
                <c:pt idx="201">
                  <c:v>2396</c:v>
                </c:pt>
                <c:pt idx="202">
                  <c:v>2404</c:v>
                </c:pt>
                <c:pt idx="203">
                  <c:v>2411</c:v>
                </c:pt>
                <c:pt idx="204">
                  <c:v>2418</c:v>
                </c:pt>
                <c:pt idx="205">
                  <c:v>2426</c:v>
                </c:pt>
                <c:pt idx="206">
                  <c:v>2433</c:v>
                </c:pt>
                <c:pt idx="207">
                  <c:v>2441</c:v>
                </c:pt>
                <c:pt idx="208">
                  <c:v>2448</c:v>
                </c:pt>
                <c:pt idx="209">
                  <c:v>2455</c:v>
                </c:pt>
                <c:pt idx="210">
                  <c:v>2463</c:v>
                </c:pt>
                <c:pt idx="211">
                  <c:v>2470</c:v>
                </c:pt>
                <c:pt idx="212">
                  <c:v>2478</c:v>
                </c:pt>
                <c:pt idx="213">
                  <c:v>2485</c:v>
                </c:pt>
                <c:pt idx="214">
                  <c:v>2493</c:v>
                </c:pt>
                <c:pt idx="215">
                  <c:v>2500</c:v>
                </c:pt>
                <c:pt idx="216">
                  <c:v>2507</c:v>
                </c:pt>
                <c:pt idx="217">
                  <c:v>2515</c:v>
                </c:pt>
                <c:pt idx="218">
                  <c:v>2522</c:v>
                </c:pt>
                <c:pt idx="219">
                  <c:v>2530</c:v>
                </c:pt>
                <c:pt idx="220">
                  <c:v>2537</c:v>
                </c:pt>
                <c:pt idx="221">
                  <c:v>2545</c:v>
                </c:pt>
                <c:pt idx="222">
                  <c:v>2552</c:v>
                </c:pt>
                <c:pt idx="223">
                  <c:v>2559</c:v>
                </c:pt>
                <c:pt idx="224">
                  <c:v>2567</c:v>
                </c:pt>
                <c:pt idx="225">
                  <c:v>2574</c:v>
                </c:pt>
                <c:pt idx="226">
                  <c:v>2582</c:v>
                </c:pt>
                <c:pt idx="227">
                  <c:v>2589</c:v>
                </c:pt>
                <c:pt idx="228">
                  <c:v>2596</c:v>
                </c:pt>
                <c:pt idx="229">
                  <c:v>2604</c:v>
                </c:pt>
                <c:pt idx="230">
                  <c:v>2611</c:v>
                </c:pt>
                <c:pt idx="231">
                  <c:v>2619</c:v>
                </c:pt>
                <c:pt idx="232">
                  <c:v>2626</c:v>
                </c:pt>
                <c:pt idx="233">
                  <c:v>2634</c:v>
                </c:pt>
                <c:pt idx="234">
                  <c:v>2641</c:v>
                </c:pt>
                <c:pt idx="235">
                  <c:v>2648</c:v>
                </c:pt>
                <c:pt idx="236">
                  <c:v>2656</c:v>
                </c:pt>
                <c:pt idx="237">
                  <c:v>2663</c:v>
                </c:pt>
                <c:pt idx="238">
                  <c:v>2671</c:v>
                </c:pt>
                <c:pt idx="239">
                  <c:v>2678</c:v>
                </c:pt>
                <c:pt idx="240">
                  <c:v>2685</c:v>
                </c:pt>
                <c:pt idx="241">
                  <c:v>2693</c:v>
                </c:pt>
                <c:pt idx="242">
                  <c:v>2700</c:v>
                </c:pt>
                <c:pt idx="243">
                  <c:v>2708</c:v>
                </c:pt>
                <c:pt idx="244">
                  <c:v>2715</c:v>
                </c:pt>
                <c:pt idx="245">
                  <c:v>2723</c:v>
                </c:pt>
                <c:pt idx="246">
                  <c:v>2730</c:v>
                </c:pt>
                <c:pt idx="247">
                  <c:v>2737</c:v>
                </c:pt>
                <c:pt idx="248">
                  <c:v>2745</c:v>
                </c:pt>
                <c:pt idx="249">
                  <c:v>2752</c:v>
                </c:pt>
                <c:pt idx="250">
                  <c:v>2760</c:v>
                </c:pt>
                <c:pt idx="251">
                  <c:v>2767</c:v>
                </c:pt>
                <c:pt idx="252">
                  <c:v>2774</c:v>
                </c:pt>
                <c:pt idx="253">
                  <c:v>2782</c:v>
                </c:pt>
                <c:pt idx="254">
                  <c:v>2789</c:v>
                </c:pt>
                <c:pt idx="255">
                  <c:v>2797</c:v>
                </c:pt>
                <c:pt idx="256">
                  <c:v>2804</c:v>
                </c:pt>
                <c:pt idx="257">
                  <c:v>2812</c:v>
                </c:pt>
                <c:pt idx="258">
                  <c:v>2819</c:v>
                </c:pt>
                <c:pt idx="259">
                  <c:v>2826</c:v>
                </c:pt>
                <c:pt idx="260">
                  <c:v>2834</c:v>
                </c:pt>
                <c:pt idx="261">
                  <c:v>2841</c:v>
                </c:pt>
                <c:pt idx="262">
                  <c:v>2849</c:v>
                </c:pt>
                <c:pt idx="263">
                  <c:v>2856</c:v>
                </c:pt>
                <c:pt idx="264">
                  <c:v>2864</c:v>
                </c:pt>
                <c:pt idx="265">
                  <c:v>2871</c:v>
                </c:pt>
                <c:pt idx="266">
                  <c:v>2878</c:v>
                </c:pt>
                <c:pt idx="267">
                  <c:v>2886</c:v>
                </c:pt>
                <c:pt idx="268">
                  <c:v>2893</c:v>
                </c:pt>
                <c:pt idx="269">
                  <c:v>2901</c:v>
                </c:pt>
                <c:pt idx="270">
                  <c:v>2908</c:v>
                </c:pt>
                <c:pt idx="271">
                  <c:v>2915</c:v>
                </c:pt>
                <c:pt idx="272">
                  <c:v>2923</c:v>
                </c:pt>
                <c:pt idx="273">
                  <c:v>2930</c:v>
                </c:pt>
                <c:pt idx="274">
                  <c:v>2938</c:v>
                </c:pt>
                <c:pt idx="275">
                  <c:v>2945</c:v>
                </c:pt>
                <c:pt idx="276">
                  <c:v>2953</c:v>
                </c:pt>
                <c:pt idx="277">
                  <c:v>2960</c:v>
                </c:pt>
                <c:pt idx="278">
                  <c:v>2967</c:v>
                </c:pt>
                <c:pt idx="279">
                  <c:v>2975</c:v>
                </c:pt>
                <c:pt idx="280">
                  <c:v>2982</c:v>
                </c:pt>
                <c:pt idx="281">
                  <c:v>2990</c:v>
                </c:pt>
                <c:pt idx="282">
                  <c:v>2997</c:v>
                </c:pt>
                <c:pt idx="283">
                  <c:v>3004</c:v>
                </c:pt>
                <c:pt idx="284">
                  <c:v>3012</c:v>
                </c:pt>
                <c:pt idx="285">
                  <c:v>3019</c:v>
                </c:pt>
                <c:pt idx="286">
                  <c:v>3027</c:v>
                </c:pt>
                <c:pt idx="287">
                  <c:v>3034</c:v>
                </c:pt>
                <c:pt idx="288">
                  <c:v>3042</c:v>
                </c:pt>
                <c:pt idx="289">
                  <c:v>3049</c:v>
                </c:pt>
                <c:pt idx="290">
                  <c:v>3056</c:v>
                </c:pt>
                <c:pt idx="291">
                  <c:v>3064</c:v>
                </c:pt>
                <c:pt idx="292">
                  <c:v>3071</c:v>
                </c:pt>
                <c:pt idx="293">
                  <c:v>3079</c:v>
                </c:pt>
                <c:pt idx="294">
                  <c:v>3086</c:v>
                </c:pt>
                <c:pt idx="295">
                  <c:v>3093</c:v>
                </c:pt>
                <c:pt idx="296">
                  <c:v>3101</c:v>
                </c:pt>
                <c:pt idx="297">
                  <c:v>3108</c:v>
                </c:pt>
                <c:pt idx="298">
                  <c:v>3116</c:v>
                </c:pt>
                <c:pt idx="299">
                  <c:v>3123</c:v>
                </c:pt>
                <c:pt idx="300">
                  <c:v>3131</c:v>
                </c:pt>
                <c:pt idx="301">
                  <c:v>3138</c:v>
                </c:pt>
                <c:pt idx="302">
                  <c:v>3145</c:v>
                </c:pt>
                <c:pt idx="303">
                  <c:v>3153</c:v>
                </c:pt>
                <c:pt idx="304">
                  <c:v>3160</c:v>
                </c:pt>
                <c:pt idx="305">
                  <c:v>3168</c:v>
                </c:pt>
                <c:pt idx="306">
                  <c:v>3175</c:v>
                </c:pt>
                <c:pt idx="307">
                  <c:v>3182</c:v>
                </c:pt>
                <c:pt idx="308">
                  <c:v>3190</c:v>
                </c:pt>
                <c:pt idx="309">
                  <c:v>3197</c:v>
                </c:pt>
                <c:pt idx="310">
                  <c:v>3205</c:v>
                </c:pt>
                <c:pt idx="311">
                  <c:v>3212</c:v>
                </c:pt>
                <c:pt idx="312">
                  <c:v>3220</c:v>
                </c:pt>
                <c:pt idx="313">
                  <c:v>3227</c:v>
                </c:pt>
                <c:pt idx="314">
                  <c:v>3234</c:v>
                </c:pt>
                <c:pt idx="315">
                  <c:v>3242</c:v>
                </c:pt>
                <c:pt idx="316">
                  <c:v>3249</c:v>
                </c:pt>
                <c:pt idx="317">
                  <c:v>3257</c:v>
                </c:pt>
                <c:pt idx="318">
                  <c:v>3264</c:v>
                </c:pt>
                <c:pt idx="319">
                  <c:v>3272</c:v>
                </c:pt>
                <c:pt idx="320">
                  <c:v>3279</c:v>
                </c:pt>
                <c:pt idx="321">
                  <c:v>3286</c:v>
                </c:pt>
                <c:pt idx="322">
                  <c:v>3294</c:v>
                </c:pt>
                <c:pt idx="323">
                  <c:v>3301</c:v>
                </c:pt>
                <c:pt idx="324">
                  <c:v>3309</c:v>
                </c:pt>
                <c:pt idx="325">
                  <c:v>3316</c:v>
                </c:pt>
                <c:pt idx="326">
                  <c:v>3323</c:v>
                </c:pt>
                <c:pt idx="327">
                  <c:v>3331</c:v>
                </c:pt>
                <c:pt idx="328">
                  <c:v>3338</c:v>
                </c:pt>
                <c:pt idx="329">
                  <c:v>3346</c:v>
                </c:pt>
                <c:pt idx="330">
                  <c:v>3353</c:v>
                </c:pt>
                <c:pt idx="331">
                  <c:v>3361</c:v>
                </c:pt>
                <c:pt idx="332">
                  <c:v>3368</c:v>
                </c:pt>
                <c:pt idx="333">
                  <c:v>3375</c:v>
                </c:pt>
                <c:pt idx="334">
                  <c:v>3383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C5-479F-A959-35509313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250575"/>
        <c:axId val="572242895"/>
      </c:scatterChart>
      <c:valAx>
        <c:axId val="572250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242895"/>
        <c:crosses val="autoZero"/>
        <c:crossBetween val="midCat"/>
      </c:valAx>
      <c:valAx>
        <c:axId val="57224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250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</xdr:colOff>
      <xdr:row>8</xdr:row>
      <xdr:rowOff>138112</xdr:rowOff>
    </xdr:from>
    <xdr:to>
      <xdr:col>9</xdr:col>
      <xdr:colOff>357187</xdr:colOff>
      <xdr:row>23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E98C33-4FEC-FD59-AAB8-9FB46DF48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3</xdr:row>
      <xdr:rowOff>71437</xdr:rowOff>
    </xdr:from>
    <xdr:to>
      <xdr:col>20</xdr:col>
      <xdr:colOff>438150</xdr:colOff>
      <xdr:row>17</xdr:row>
      <xdr:rowOff>147637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1ABA22-64CB-5905-8B45-FD1461738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3</xdr:row>
      <xdr:rowOff>180975</xdr:rowOff>
    </xdr:from>
    <xdr:to>
      <xdr:col>3</xdr:col>
      <xdr:colOff>142875</xdr:colOff>
      <xdr:row>4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AD586E65-96BE-1503-9A41-57B42A61145F}"/>
            </a:ext>
          </a:extLst>
        </xdr:cNvPr>
        <xdr:cNvCxnSpPr/>
      </xdr:nvCxnSpPr>
      <xdr:spPr>
        <a:xfrm>
          <a:off x="3276600" y="4714875"/>
          <a:ext cx="0" cy="257175"/>
        </a:xfrm>
        <a:prstGeom prst="line">
          <a:avLst/>
        </a:prstGeom>
        <a:ln>
          <a:solidFill>
            <a:srgbClr val="7030A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3</xdr:row>
      <xdr:rowOff>161925</xdr:rowOff>
    </xdr:from>
    <xdr:to>
      <xdr:col>4</xdr:col>
      <xdr:colOff>142875</xdr:colOff>
      <xdr:row>4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5711FD8D-F0C6-77E7-3676-0A16A7050D3B}"/>
            </a:ext>
          </a:extLst>
        </xdr:cNvPr>
        <xdr:cNvCxnSpPr/>
      </xdr:nvCxnSpPr>
      <xdr:spPr>
        <a:xfrm>
          <a:off x="3657600" y="4695825"/>
          <a:ext cx="0" cy="257175"/>
        </a:xfrm>
        <a:prstGeom prst="line">
          <a:avLst/>
        </a:prstGeom>
        <a:ln>
          <a:solidFill>
            <a:srgbClr val="00FF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166688</xdr:colOff>
      <xdr:row>3</xdr:row>
      <xdr:rowOff>171450</xdr:rowOff>
    </xdr:from>
    <xdr:to>
      <xdr:col>2</xdr:col>
      <xdr:colOff>166688</xdr:colOff>
      <xdr:row>4</xdr:row>
      <xdr:rowOff>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B2A0A14-94F2-5321-C6BE-D82047F07244}"/>
            </a:ext>
          </a:extLst>
        </xdr:cNvPr>
        <xdr:cNvCxnSpPr/>
      </xdr:nvCxnSpPr>
      <xdr:spPr>
        <a:xfrm>
          <a:off x="2924175" y="4705350"/>
          <a:ext cx="0" cy="257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157163</xdr:colOff>
      <xdr:row>3</xdr:row>
      <xdr:rowOff>171450</xdr:rowOff>
    </xdr:from>
    <xdr:to>
      <xdr:col>6</xdr:col>
      <xdr:colOff>157163</xdr:colOff>
      <xdr:row>4</xdr:row>
      <xdr:rowOff>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1D75481A-0824-2014-20E9-FA182E51DAFE}"/>
            </a:ext>
          </a:extLst>
        </xdr:cNvPr>
        <xdr:cNvCxnSpPr/>
      </xdr:nvCxnSpPr>
      <xdr:spPr>
        <a:xfrm>
          <a:off x="4438650" y="4705350"/>
          <a:ext cx="0" cy="257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opLeftCell="A4" zoomScale="115" zoomScaleNormal="115" workbookViewId="0">
      <selection activeCell="A22" sqref="A22"/>
    </sheetView>
  </sheetViews>
  <sheetFormatPr defaultRowHeight="15" x14ac:dyDescent="0.25"/>
  <cols>
    <col min="1" max="1" width="19.5703125" customWidth="1"/>
    <col min="2" max="2" width="17" style="2" customWidth="1"/>
    <col min="3" max="3" width="9.140625" style="3" customWidth="1"/>
    <col min="4" max="4" width="6" style="3" customWidth="1"/>
    <col min="5" max="5" width="9.140625" style="3" customWidth="1"/>
    <col min="6" max="6" width="30.28515625" customWidth="1"/>
    <col min="7" max="7" width="5.85546875" customWidth="1"/>
    <col min="8" max="8" width="31.5703125" customWidth="1"/>
    <col min="9" max="9" width="10.28515625" style="3" customWidth="1"/>
    <col min="10" max="10" width="5.5703125" style="3" customWidth="1"/>
    <col min="11" max="11" width="9.140625" style="12" customWidth="1"/>
    <col min="12" max="12" width="26.28515625" style="12" customWidth="1"/>
    <col min="13" max="13" width="16.28515625" customWidth="1"/>
  </cols>
  <sheetData>
    <row r="1" spans="1:16" x14ac:dyDescent="0.25">
      <c r="B1" s="2" t="s">
        <v>0</v>
      </c>
      <c r="C1" s="3" t="s">
        <v>153</v>
      </c>
      <c r="E1" s="3" t="s">
        <v>153</v>
      </c>
      <c r="F1" s="12" t="s">
        <v>1</v>
      </c>
      <c r="H1" s="2" t="s">
        <v>2</v>
      </c>
      <c r="I1" s="3" t="s">
        <v>153</v>
      </c>
      <c r="K1" s="12" t="s">
        <v>153</v>
      </c>
      <c r="L1" s="12" t="s">
        <v>3</v>
      </c>
    </row>
    <row r="2" spans="1:16" x14ac:dyDescent="0.25">
      <c r="C2" s="3">
        <v>1</v>
      </c>
      <c r="E2" s="3">
        <v>21</v>
      </c>
      <c r="I2" s="3">
        <v>40</v>
      </c>
      <c r="K2" s="12">
        <v>20</v>
      </c>
    </row>
    <row r="3" spans="1:16" x14ac:dyDescent="0.25">
      <c r="C3" s="4" t="s">
        <v>4</v>
      </c>
      <c r="D3" s="4"/>
      <c r="E3" s="5" t="s">
        <v>5</v>
      </c>
      <c r="H3" s="112" t="s">
        <v>403</v>
      </c>
      <c r="I3" s="116" t="s">
        <v>15</v>
      </c>
      <c r="J3" s="5"/>
      <c r="K3" s="82" t="s">
        <v>6</v>
      </c>
    </row>
    <row r="4" spans="1:16" x14ac:dyDescent="0.25">
      <c r="A4" s="2"/>
      <c r="B4" s="78" t="s">
        <v>177</v>
      </c>
      <c r="C4" s="91" t="s">
        <v>369</v>
      </c>
      <c r="E4" s="7" t="s">
        <v>6</v>
      </c>
      <c r="H4" s="112" t="s">
        <v>404</v>
      </c>
      <c r="I4" s="115" t="s">
        <v>16</v>
      </c>
      <c r="K4" s="83" t="s">
        <v>330</v>
      </c>
      <c r="L4" s="67" t="s">
        <v>367</v>
      </c>
    </row>
    <row r="5" spans="1:16" x14ac:dyDescent="0.25">
      <c r="A5" s="12"/>
      <c r="B5" s="112" t="s">
        <v>401</v>
      </c>
      <c r="C5" s="115" t="s">
        <v>345</v>
      </c>
      <c r="E5" s="75" t="s">
        <v>368</v>
      </c>
      <c r="F5" s="76" t="s">
        <v>178</v>
      </c>
      <c r="H5" s="60" t="s">
        <v>408</v>
      </c>
      <c r="I5" s="61" t="s">
        <v>342</v>
      </c>
      <c r="K5" s="84" t="s">
        <v>327</v>
      </c>
      <c r="L5" s="46" t="s">
        <v>365</v>
      </c>
    </row>
    <row r="6" spans="1:16" x14ac:dyDescent="0.25">
      <c r="A6" s="12"/>
      <c r="B6" s="112" t="s">
        <v>400</v>
      </c>
      <c r="C6" s="115" t="s">
        <v>11</v>
      </c>
      <c r="E6" s="72" t="s">
        <v>350</v>
      </c>
      <c r="F6" s="11" t="s">
        <v>387</v>
      </c>
      <c r="H6" s="60" t="s">
        <v>183</v>
      </c>
      <c r="I6" s="61" t="s">
        <v>343</v>
      </c>
      <c r="K6" s="85" t="s">
        <v>332</v>
      </c>
      <c r="L6" s="57" t="s">
        <v>180</v>
      </c>
    </row>
    <row r="7" spans="1:16" x14ac:dyDescent="0.25">
      <c r="A7" s="11" t="s">
        <v>188</v>
      </c>
      <c r="B7" s="64" t="s">
        <v>155</v>
      </c>
      <c r="C7" s="6" t="s">
        <v>13</v>
      </c>
      <c r="E7" s="81" t="s">
        <v>326</v>
      </c>
      <c r="F7" s="33" t="s">
        <v>364</v>
      </c>
      <c r="H7" s="112" t="s">
        <v>405</v>
      </c>
      <c r="I7" s="115" t="s">
        <v>36</v>
      </c>
      <c r="J7" s="7"/>
      <c r="K7" s="80" t="s">
        <v>7</v>
      </c>
    </row>
    <row r="8" spans="1:16" x14ac:dyDescent="0.25">
      <c r="A8" s="92" t="s">
        <v>187</v>
      </c>
      <c r="B8" s="93" t="s">
        <v>156</v>
      </c>
      <c r="C8" s="95" t="s">
        <v>353</v>
      </c>
      <c r="E8" s="75" t="s">
        <v>324</v>
      </c>
      <c r="F8" s="76" t="s">
        <v>237</v>
      </c>
      <c r="H8" s="65" t="s">
        <v>366</v>
      </c>
      <c r="I8" s="52" t="s">
        <v>329</v>
      </c>
      <c r="K8" s="85" t="s">
        <v>333</v>
      </c>
      <c r="L8" s="57" t="s">
        <v>173</v>
      </c>
      <c r="M8" s="54" t="s">
        <v>167</v>
      </c>
    </row>
    <row r="9" spans="1:16" x14ac:dyDescent="0.25">
      <c r="A9" s="54" t="s">
        <v>163</v>
      </c>
      <c r="B9" s="63" t="s">
        <v>172</v>
      </c>
      <c r="C9" s="55" t="s">
        <v>331</v>
      </c>
      <c r="E9" s="34" t="s">
        <v>351</v>
      </c>
      <c r="F9" s="71" t="s">
        <v>386</v>
      </c>
      <c r="H9" s="68" t="s">
        <v>321</v>
      </c>
      <c r="I9" s="69" t="s">
        <v>339</v>
      </c>
      <c r="K9" s="85" t="s">
        <v>334</v>
      </c>
      <c r="L9" s="57" t="s">
        <v>174</v>
      </c>
      <c r="M9" s="54" t="s">
        <v>164</v>
      </c>
    </row>
    <row r="10" spans="1:16" x14ac:dyDescent="0.25">
      <c r="A10" s="71" t="s">
        <v>189</v>
      </c>
      <c r="B10" s="64" t="s">
        <v>181</v>
      </c>
      <c r="C10" s="41" t="s">
        <v>349</v>
      </c>
      <c r="E10" s="75" t="s">
        <v>325</v>
      </c>
      <c r="F10" s="76" t="s">
        <v>238</v>
      </c>
      <c r="H10" s="68" t="s">
        <v>322</v>
      </c>
      <c r="I10" s="69" t="s">
        <v>338</v>
      </c>
      <c r="K10" s="85" t="s">
        <v>335</v>
      </c>
      <c r="L10" s="57" t="s">
        <v>176</v>
      </c>
      <c r="M10" s="54" t="s">
        <v>168</v>
      </c>
    </row>
    <row r="11" spans="1:16" x14ac:dyDescent="0.25">
      <c r="A11" s="60"/>
      <c r="B11" s="60" t="s">
        <v>165</v>
      </c>
      <c r="C11" s="61" t="s">
        <v>340</v>
      </c>
      <c r="E11" s="113" t="s">
        <v>346</v>
      </c>
      <c r="F11" s="114" t="s">
        <v>402</v>
      </c>
      <c r="H11" s="53" t="s">
        <v>161</v>
      </c>
      <c r="I11" s="49" t="s">
        <v>356</v>
      </c>
      <c r="K11" s="85" t="s">
        <v>336</v>
      </c>
      <c r="L11" s="57" t="s">
        <v>169</v>
      </c>
    </row>
    <row r="12" spans="1:16" x14ac:dyDescent="0.25">
      <c r="A12" s="60"/>
      <c r="B12" s="60" t="s">
        <v>166</v>
      </c>
      <c r="C12" s="62" t="s">
        <v>341</v>
      </c>
      <c r="D12" s="10"/>
      <c r="E12" s="47" t="s">
        <v>186</v>
      </c>
      <c r="F12" s="15" t="s">
        <v>158</v>
      </c>
      <c r="H12" s="53" t="s">
        <v>162</v>
      </c>
      <c r="I12" s="50" t="s">
        <v>357</v>
      </c>
      <c r="J12" s="10"/>
      <c r="K12" s="86" t="s">
        <v>337</v>
      </c>
      <c r="L12" s="57" t="s">
        <v>170</v>
      </c>
    </row>
    <row r="15" spans="1:16" x14ac:dyDescent="0.25">
      <c r="A15" t="s">
        <v>8</v>
      </c>
      <c r="H15" t="s">
        <v>153</v>
      </c>
      <c r="J15" s="12"/>
      <c r="M15" s="12"/>
      <c r="N15" s="12"/>
      <c r="O15" s="12"/>
      <c r="P15" s="12"/>
    </row>
    <row r="16" spans="1:16" x14ac:dyDescent="0.25">
      <c r="A16" s="15" t="s">
        <v>363</v>
      </c>
      <c r="B16" s="16"/>
      <c r="C16" s="29"/>
      <c r="D16" s="29"/>
      <c r="E16" s="29"/>
      <c r="F16" s="15"/>
      <c r="G16" s="15"/>
      <c r="H16" s="15" t="s">
        <v>171</v>
      </c>
      <c r="J16" s="12"/>
      <c r="M16" s="12"/>
      <c r="N16" s="12"/>
      <c r="O16" s="12"/>
      <c r="P16" s="12"/>
    </row>
    <row r="17" spans="1:16" x14ac:dyDescent="0.25">
      <c r="A17" s="54" t="s">
        <v>362</v>
      </c>
      <c r="B17" s="63"/>
      <c r="C17" s="56"/>
      <c r="D17" s="56"/>
      <c r="E17" s="56"/>
      <c r="F17" s="54"/>
      <c r="G17" s="54"/>
      <c r="H17" s="54" t="s">
        <v>179</v>
      </c>
      <c r="J17" s="12"/>
      <c r="M17" s="12"/>
      <c r="N17" s="12"/>
      <c r="O17" s="12"/>
      <c r="P17" s="12"/>
    </row>
    <row r="18" spans="1:16" x14ac:dyDescent="0.25">
      <c r="A18" s="18" t="s">
        <v>323</v>
      </c>
      <c r="B18" s="68"/>
      <c r="C18" s="70"/>
      <c r="D18" s="70"/>
      <c r="E18" s="70"/>
      <c r="F18" s="18"/>
      <c r="G18" s="18"/>
      <c r="H18" s="18" t="s">
        <v>319</v>
      </c>
      <c r="J18" s="12"/>
      <c r="M18" s="12"/>
      <c r="N18" s="12"/>
      <c r="O18" s="12"/>
      <c r="P18" s="12"/>
    </row>
    <row r="19" spans="1:16" x14ac:dyDescent="0.25">
      <c r="A19" s="77" t="s">
        <v>358</v>
      </c>
      <c r="B19" s="78"/>
      <c r="C19" s="79"/>
      <c r="D19" s="79"/>
      <c r="E19" s="79"/>
      <c r="F19" s="77"/>
      <c r="G19" s="77"/>
      <c r="H19" s="77" t="s">
        <v>361</v>
      </c>
      <c r="J19" s="12"/>
      <c r="M19" s="12"/>
      <c r="N19" s="12"/>
      <c r="O19" s="12"/>
      <c r="P19" s="12"/>
    </row>
    <row r="20" spans="1:16" x14ac:dyDescent="0.25">
      <c r="A20" s="33" t="s">
        <v>359</v>
      </c>
      <c r="B20" s="31"/>
      <c r="C20" s="32"/>
      <c r="D20" s="32"/>
      <c r="E20" s="32"/>
      <c r="F20" s="33"/>
      <c r="G20" s="33"/>
      <c r="H20" s="33" t="s">
        <v>360</v>
      </c>
      <c r="J20" s="12"/>
      <c r="M20" s="12"/>
      <c r="N20" s="12"/>
      <c r="O20" s="12"/>
      <c r="P20" s="12"/>
    </row>
    <row r="21" spans="1:16" x14ac:dyDescent="0.25">
      <c r="A21" s="43" t="s">
        <v>328</v>
      </c>
      <c r="B21" s="65"/>
      <c r="C21" s="42"/>
      <c r="D21" s="42"/>
      <c r="E21" s="42"/>
      <c r="F21" s="43"/>
      <c r="G21" s="43"/>
      <c r="H21" s="43" t="s">
        <v>239</v>
      </c>
      <c r="J21" s="12"/>
      <c r="M21" s="12"/>
      <c r="N21" s="12"/>
      <c r="O21" s="12"/>
      <c r="P21" s="12"/>
    </row>
    <row r="22" spans="1:16" x14ac:dyDescent="0.25">
      <c r="A22" s="58" t="s">
        <v>409</v>
      </c>
      <c r="B22" s="60"/>
      <c r="C22" s="59"/>
      <c r="D22" s="59"/>
      <c r="E22" s="59"/>
      <c r="F22" s="58"/>
      <c r="G22" s="58"/>
      <c r="H22" s="58" t="s">
        <v>184</v>
      </c>
      <c r="J22" s="12"/>
      <c r="M22" s="12"/>
      <c r="N22" s="12"/>
      <c r="O22" s="12"/>
      <c r="P22" s="12"/>
    </row>
    <row r="23" spans="1:16" x14ac:dyDescent="0.25">
      <c r="A23" t="s">
        <v>344</v>
      </c>
      <c r="J23" s="12"/>
      <c r="M23" s="12"/>
      <c r="N23" s="12"/>
      <c r="O23" s="12"/>
      <c r="P23" s="12"/>
    </row>
    <row r="24" spans="1:16" x14ac:dyDescent="0.25">
      <c r="A24" t="s">
        <v>347</v>
      </c>
      <c r="J24" s="12"/>
      <c r="M24" s="12"/>
      <c r="N24" s="12"/>
      <c r="O24" s="12"/>
      <c r="P24" s="12"/>
    </row>
    <row r="25" spans="1:16" x14ac:dyDescent="0.25">
      <c r="A25" s="11" t="s">
        <v>348</v>
      </c>
      <c r="B25" s="64"/>
      <c r="C25" s="34"/>
      <c r="D25" s="34"/>
      <c r="E25" s="34"/>
      <c r="F25" s="11"/>
      <c r="G25" s="11"/>
      <c r="H25" s="11" t="s">
        <v>157</v>
      </c>
      <c r="I25" s="6"/>
      <c r="J25" s="12"/>
      <c r="M25" s="12"/>
      <c r="N25" s="12"/>
      <c r="O25" s="12"/>
      <c r="P25" s="12"/>
    </row>
    <row r="26" spans="1:16" x14ac:dyDescent="0.25">
      <c r="A26" s="92" t="s">
        <v>352</v>
      </c>
      <c r="B26" s="93"/>
      <c r="C26" s="94"/>
      <c r="D26" s="94"/>
      <c r="E26" s="94"/>
      <c r="F26" s="92"/>
      <c r="G26" s="92"/>
      <c r="H26" s="92" t="s">
        <v>156</v>
      </c>
      <c r="J26" s="12"/>
      <c r="M26" s="12"/>
      <c r="N26" s="12"/>
      <c r="O26" s="12"/>
      <c r="P26" s="12"/>
    </row>
    <row r="27" spans="1:16" x14ac:dyDescent="0.25">
      <c r="A27" s="44" t="s">
        <v>354</v>
      </c>
      <c r="B27" s="66"/>
      <c r="C27" s="66"/>
      <c r="D27" s="66"/>
      <c r="J27" s="12"/>
      <c r="M27" s="12"/>
      <c r="N27" s="12"/>
      <c r="O27" s="12"/>
      <c r="P27" s="12"/>
    </row>
    <row r="28" spans="1:16" x14ac:dyDescent="0.25">
      <c r="A28" s="48" t="s">
        <v>355</v>
      </c>
      <c r="B28" s="53"/>
      <c r="C28" s="51"/>
      <c r="D28" s="51"/>
      <c r="E28" s="51"/>
      <c r="F28" s="48"/>
      <c r="G28" s="48"/>
      <c r="H28" s="48" t="s">
        <v>318</v>
      </c>
      <c r="J28" s="12"/>
      <c r="M28" s="12"/>
      <c r="N28" s="12"/>
      <c r="O28" s="12"/>
      <c r="P28" s="12"/>
    </row>
    <row r="29" spans="1:16" x14ac:dyDescent="0.25">
      <c r="A29" s="117" t="s">
        <v>406</v>
      </c>
      <c r="B29" s="112"/>
      <c r="C29" s="118"/>
      <c r="D29" s="118"/>
      <c r="E29" s="118"/>
      <c r="F29" s="117"/>
      <c r="G29" s="117"/>
      <c r="H29" s="117" t="s">
        <v>407</v>
      </c>
      <c r="J29" s="12"/>
      <c r="M29" s="12"/>
      <c r="P29" s="12"/>
    </row>
    <row r="30" spans="1:16" x14ac:dyDescent="0.25">
      <c r="J30" s="12"/>
      <c r="M30" s="12"/>
      <c r="N30" s="12"/>
      <c r="O30" s="12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</sheetData>
  <sortState xmlns:xlrd2="http://schemas.microsoft.com/office/spreadsheetml/2017/richdata2" ref="J20:O34">
    <sortCondition ref="J20:J34"/>
  </sortState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B60F-97AC-4A45-B421-90FB7ED38401}">
  <dimension ref="A1:L44"/>
  <sheetViews>
    <sheetView tabSelected="1" workbookViewId="0">
      <selection activeCell="C4" sqref="C4"/>
    </sheetView>
  </sheetViews>
  <sheetFormatPr defaultRowHeight="15" x14ac:dyDescent="0.25"/>
  <cols>
    <col min="1" max="1" width="19.5703125" customWidth="1"/>
    <col min="2" max="2" width="17" customWidth="1"/>
    <col min="3" max="3" width="9.140625" style="3"/>
    <col min="4" max="4" width="4.7109375" style="3" customWidth="1"/>
    <col min="5" max="5" width="9.140625" style="3"/>
    <col min="6" max="6" width="28.42578125" customWidth="1"/>
    <col min="7" max="7" width="5.85546875" customWidth="1"/>
    <col min="8" max="8" width="28.28515625" customWidth="1"/>
    <col min="9" max="9" width="10.28515625" style="3" customWidth="1"/>
    <col min="10" max="10" width="4.42578125" style="3" customWidth="1"/>
    <col min="11" max="11" width="9.140625" style="3"/>
    <col min="12" max="12" width="26.28515625" customWidth="1"/>
  </cols>
  <sheetData>
    <row r="1" spans="1:12" x14ac:dyDescent="0.25">
      <c r="B1" s="2" t="s">
        <v>0</v>
      </c>
      <c r="C1" s="3" t="s">
        <v>153</v>
      </c>
      <c r="E1" s="3" t="s">
        <v>153</v>
      </c>
      <c r="F1" s="12" t="s">
        <v>1</v>
      </c>
      <c r="H1" s="2" t="s">
        <v>2</v>
      </c>
      <c r="I1" s="3" t="s">
        <v>153</v>
      </c>
      <c r="K1" s="3" t="s">
        <v>153</v>
      </c>
      <c r="L1" s="12" t="s">
        <v>3</v>
      </c>
    </row>
    <row r="2" spans="1:12" x14ac:dyDescent="0.25">
      <c r="C2" s="3">
        <v>1</v>
      </c>
      <c r="E2" s="3">
        <v>21</v>
      </c>
      <c r="I2" s="3">
        <v>40</v>
      </c>
      <c r="K2" s="3">
        <v>20</v>
      </c>
    </row>
    <row r="3" spans="1:12" x14ac:dyDescent="0.25">
      <c r="B3" s="2"/>
      <c r="C3" s="4" t="s">
        <v>4</v>
      </c>
      <c r="D3" s="5"/>
      <c r="E3" s="5" t="s">
        <v>5</v>
      </c>
      <c r="G3" s="3"/>
      <c r="H3" s="64" t="s">
        <v>371</v>
      </c>
      <c r="I3" s="96" t="s">
        <v>15</v>
      </c>
      <c r="J3" s="5"/>
      <c r="K3" s="5" t="s">
        <v>6</v>
      </c>
    </row>
    <row r="4" spans="1:12" x14ac:dyDescent="0.25">
      <c r="A4" s="2"/>
      <c r="B4" s="78" t="s">
        <v>177</v>
      </c>
      <c r="C4" s="91" t="s">
        <v>369</v>
      </c>
      <c r="D4" s="7"/>
      <c r="E4" s="7" t="s">
        <v>6</v>
      </c>
      <c r="G4" s="3"/>
      <c r="H4" s="64" t="s">
        <v>373</v>
      </c>
      <c r="I4" s="41" t="s">
        <v>16</v>
      </c>
      <c r="K4" s="7" t="s">
        <v>41</v>
      </c>
      <c r="L4" s="12"/>
    </row>
    <row r="5" spans="1:12" x14ac:dyDescent="0.25">
      <c r="A5" s="3"/>
      <c r="B5" s="2" t="s">
        <v>320</v>
      </c>
      <c r="C5" s="6" t="s">
        <v>345</v>
      </c>
      <c r="E5" s="75" t="s">
        <v>368</v>
      </c>
      <c r="F5" s="76" t="s">
        <v>178</v>
      </c>
      <c r="G5" s="28"/>
      <c r="H5" s="87" t="s">
        <v>382</v>
      </c>
      <c r="I5" s="88" t="s">
        <v>17</v>
      </c>
      <c r="K5" s="7" t="s">
        <v>42</v>
      </c>
      <c r="L5" s="12"/>
    </row>
    <row r="6" spans="1:12" x14ac:dyDescent="0.25">
      <c r="A6" s="3"/>
      <c r="C6" s="6" t="s">
        <v>11</v>
      </c>
      <c r="E6" s="7" t="s">
        <v>29</v>
      </c>
      <c r="G6" s="28"/>
      <c r="H6" s="87" t="s">
        <v>383</v>
      </c>
      <c r="I6" s="88" t="s">
        <v>18</v>
      </c>
      <c r="K6" s="7" t="s">
        <v>87</v>
      </c>
      <c r="L6" s="12"/>
    </row>
    <row r="7" spans="1:12" x14ac:dyDescent="0.25">
      <c r="C7" s="6" t="s">
        <v>13</v>
      </c>
      <c r="E7" s="7" t="s">
        <v>30</v>
      </c>
      <c r="G7" s="28"/>
      <c r="H7" s="2"/>
      <c r="I7" s="6" t="s">
        <v>36</v>
      </c>
      <c r="J7" s="7"/>
      <c r="K7" s="7" t="s">
        <v>7</v>
      </c>
    </row>
    <row r="8" spans="1:12" x14ac:dyDescent="0.25">
      <c r="C8" s="6" t="s">
        <v>62</v>
      </c>
      <c r="E8" s="75" t="s">
        <v>324</v>
      </c>
      <c r="F8" s="76" t="s">
        <v>237</v>
      </c>
      <c r="G8" s="28"/>
      <c r="H8" s="2"/>
      <c r="I8" s="6" t="s">
        <v>37</v>
      </c>
      <c r="K8" s="97" t="s">
        <v>43</v>
      </c>
      <c r="L8" s="98" t="s">
        <v>374</v>
      </c>
    </row>
    <row r="9" spans="1:12" x14ac:dyDescent="0.25">
      <c r="A9" s="99"/>
      <c r="B9" s="99" t="s">
        <v>372</v>
      </c>
      <c r="C9" s="36" t="s">
        <v>14</v>
      </c>
      <c r="E9" s="3" t="s">
        <v>32</v>
      </c>
      <c r="G9" s="28"/>
      <c r="H9" s="68" t="s">
        <v>152</v>
      </c>
      <c r="I9" s="69" t="s">
        <v>38</v>
      </c>
      <c r="K9" s="7" t="s">
        <v>44</v>
      </c>
      <c r="L9" s="12"/>
    </row>
    <row r="10" spans="1:12" x14ac:dyDescent="0.25">
      <c r="A10" s="12"/>
      <c r="B10" s="87" t="s">
        <v>381</v>
      </c>
      <c r="C10" s="88" t="s">
        <v>25</v>
      </c>
      <c r="E10" s="75" t="s">
        <v>325</v>
      </c>
      <c r="F10" s="76" t="s">
        <v>238</v>
      </c>
      <c r="G10" s="28"/>
      <c r="H10" s="68" t="s">
        <v>160</v>
      </c>
      <c r="I10" s="69" t="s">
        <v>39</v>
      </c>
      <c r="K10" s="102" t="s">
        <v>45</v>
      </c>
      <c r="L10" s="100" t="s">
        <v>385</v>
      </c>
    </row>
    <row r="11" spans="1:12" x14ac:dyDescent="0.25">
      <c r="A11" s="38" t="s">
        <v>216</v>
      </c>
      <c r="B11" s="38" t="s">
        <v>378</v>
      </c>
      <c r="C11" s="39" t="s">
        <v>26</v>
      </c>
      <c r="E11" s="7" t="s">
        <v>346</v>
      </c>
      <c r="F11" s="12" t="s">
        <v>185</v>
      </c>
      <c r="G11" s="28"/>
      <c r="H11" s="53" t="s">
        <v>161</v>
      </c>
      <c r="I11" s="49" t="s">
        <v>356</v>
      </c>
      <c r="K11" s="7" t="s">
        <v>46</v>
      </c>
    </row>
    <row r="12" spans="1:12" x14ac:dyDescent="0.25">
      <c r="A12" s="38" t="s">
        <v>216</v>
      </c>
      <c r="B12" s="38" t="s">
        <v>379</v>
      </c>
      <c r="C12" s="40" t="s">
        <v>27</v>
      </c>
      <c r="D12" s="10"/>
      <c r="E12" s="45" t="s">
        <v>35</v>
      </c>
      <c r="F12" s="44" t="s">
        <v>158</v>
      </c>
      <c r="G12" s="28"/>
      <c r="H12" s="53" t="s">
        <v>162</v>
      </c>
      <c r="I12" s="50" t="s">
        <v>357</v>
      </c>
      <c r="J12" s="10"/>
      <c r="K12" s="9" t="s">
        <v>47</v>
      </c>
    </row>
    <row r="15" spans="1:12" x14ac:dyDescent="0.25">
      <c r="A15" t="s">
        <v>8</v>
      </c>
      <c r="H15" t="s">
        <v>153</v>
      </c>
    </row>
    <row r="16" spans="1:12" x14ac:dyDescent="0.25">
      <c r="A16" s="11" t="s">
        <v>376</v>
      </c>
      <c r="B16" s="11"/>
      <c r="C16" s="34"/>
      <c r="D16" s="34"/>
      <c r="E16" s="34"/>
      <c r="F16" s="11"/>
      <c r="G16" s="11"/>
      <c r="H16" s="11" t="s">
        <v>206</v>
      </c>
    </row>
    <row r="17" spans="1:9" ht="14.25" customHeight="1" x14ac:dyDescent="0.25">
      <c r="A17" s="30" t="s">
        <v>375</v>
      </c>
      <c r="B17" s="30"/>
      <c r="C17" s="35"/>
      <c r="D17" s="35"/>
      <c r="E17" s="35"/>
      <c r="F17" s="30"/>
      <c r="G17" s="30"/>
      <c r="H17" s="30" t="s">
        <v>204</v>
      </c>
    </row>
    <row r="18" spans="1:9" x14ac:dyDescent="0.25">
      <c r="A18" s="18" t="s">
        <v>323</v>
      </c>
      <c r="B18" s="68"/>
      <c r="C18" s="70"/>
      <c r="D18" s="70"/>
      <c r="E18" s="70"/>
      <c r="F18" s="18"/>
      <c r="G18" s="18"/>
      <c r="H18" s="18" t="s">
        <v>319</v>
      </c>
    </row>
    <row r="19" spans="1:9" x14ac:dyDescent="0.25">
      <c r="A19" s="77" t="s">
        <v>370</v>
      </c>
      <c r="B19" s="78"/>
      <c r="C19" s="79"/>
      <c r="D19" s="79"/>
      <c r="E19" s="79"/>
      <c r="F19" s="77"/>
      <c r="G19" s="77"/>
      <c r="H19" s="77" t="s">
        <v>361</v>
      </c>
    </row>
    <row r="20" spans="1:9" x14ac:dyDescent="0.25">
      <c r="A20" s="43"/>
      <c r="B20" s="65"/>
      <c r="C20" s="42"/>
      <c r="D20" s="42"/>
      <c r="E20" s="42"/>
      <c r="F20" s="43"/>
      <c r="G20" s="43"/>
      <c r="H20" s="43"/>
    </row>
    <row r="21" spans="1:9" x14ac:dyDescent="0.25">
      <c r="A21" s="14" t="s">
        <v>377</v>
      </c>
      <c r="B21" s="14"/>
      <c r="C21" s="37"/>
      <c r="D21" s="37"/>
      <c r="E21" s="37"/>
      <c r="F21" s="14"/>
      <c r="G21" s="14"/>
      <c r="H21" s="14" t="s">
        <v>154</v>
      </c>
    </row>
    <row r="22" spans="1:9" x14ac:dyDescent="0.25">
      <c r="A22" s="33"/>
      <c r="B22" s="31"/>
      <c r="C22" s="32"/>
      <c r="D22" s="32"/>
      <c r="E22" s="32"/>
      <c r="F22" s="33"/>
      <c r="G22" s="33"/>
      <c r="H22" s="33"/>
      <c r="I22" s="6"/>
    </row>
    <row r="23" spans="1:9" x14ac:dyDescent="0.25">
      <c r="A23" t="s">
        <v>344</v>
      </c>
    </row>
    <row r="24" spans="1:9" x14ac:dyDescent="0.25">
      <c r="A24" t="s">
        <v>347</v>
      </c>
    </row>
    <row r="25" spans="1:9" x14ac:dyDescent="0.25">
      <c r="A25" s="89" t="s">
        <v>380</v>
      </c>
      <c r="B25" s="89"/>
      <c r="C25" s="90"/>
      <c r="D25" s="90"/>
      <c r="E25" s="90"/>
      <c r="F25" s="89"/>
      <c r="G25" s="89"/>
      <c r="H25" s="89" t="s">
        <v>175</v>
      </c>
    </row>
    <row r="26" spans="1:9" x14ac:dyDescent="0.25">
      <c r="A26" s="100" t="s">
        <v>384</v>
      </c>
      <c r="B26" s="100"/>
      <c r="C26" s="101"/>
      <c r="D26" s="101"/>
      <c r="E26" s="101"/>
      <c r="F26" s="100"/>
      <c r="G26" s="100"/>
      <c r="H26" s="100"/>
    </row>
    <row r="27" spans="1:9" x14ac:dyDescent="0.25">
      <c r="A27" s="48" t="s">
        <v>355</v>
      </c>
      <c r="B27" s="53"/>
      <c r="C27" s="51"/>
      <c r="D27" s="51"/>
      <c r="E27" s="51"/>
      <c r="F27" s="48"/>
      <c r="G27" s="48"/>
      <c r="H27" s="48" t="s">
        <v>318</v>
      </c>
    </row>
    <row r="28" spans="1:9" x14ac:dyDescent="0.25">
      <c r="A28" s="44" t="s">
        <v>159</v>
      </c>
      <c r="B28" s="44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4313-7CEE-4179-AFC3-CFF55EB9327F}">
  <dimension ref="A1:M336"/>
  <sheetViews>
    <sheetView workbookViewId="0">
      <selection activeCell="H1" sqref="H1"/>
    </sheetView>
  </sheetViews>
  <sheetFormatPr defaultRowHeight="15" x14ac:dyDescent="0.25"/>
  <cols>
    <col min="1" max="1" width="14.85546875" customWidth="1"/>
    <col min="2" max="2" width="12.140625" customWidth="1"/>
    <col min="7" max="7" width="17.85546875" bestFit="1" customWidth="1"/>
  </cols>
  <sheetData>
    <row r="1" spans="1:13" x14ac:dyDescent="0.25">
      <c r="A1" t="s">
        <v>192</v>
      </c>
      <c r="B1">
        <v>3.3</v>
      </c>
      <c r="D1" t="s">
        <v>196</v>
      </c>
      <c r="E1">
        <f>D7-D5</f>
        <v>337</v>
      </c>
      <c r="H1" t="s">
        <v>202</v>
      </c>
      <c r="L1" t="s">
        <v>203</v>
      </c>
      <c r="M1" t="s">
        <v>199</v>
      </c>
    </row>
    <row r="2" spans="1:13" x14ac:dyDescent="0.25">
      <c r="A2" t="s">
        <v>195</v>
      </c>
      <c r="B2">
        <v>4096</v>
      </c>
      <c r="D2" t="s">
        <v>197</v>
      </c>
      <c r="E2" s="74">
        <f>A7-A5</f>
        <v>25</v>
      </c>
      <c r="L2">
        <v>1833</v>
      </c>
      <c r="M2">
        <f>2500+ROUND((((L2-2048)*2500)/337),0)</f>
        <v>905</v>
      </c>
    </row>
    <row r="3" spans="1:13" x14ac:dyDescent="0.25">
      <c r="A3" t="s">
        <v>193</v>
      </c>
      <c r="B3">
        <v>10</v>
      </c>
      <c r="L3">
        <f>L2+1</f>
        <v>1834</v>
      </c>
      <c r="M3">
        <f>2500+ROUND((((L3-2048)*2500)/337),0)</f>
        <v>912</v>
      </c>
    </row>
    <row r="4" spans="1:13" x14ac:dyDescent="0.25">
      <c r="A4" t="s">
        <v>190</v>
      </c>
      <c r="B4" t="s">
        <v>191</v>
      </c>
      <c r="C4" t="s">
        <v>194</v>
      </c>
      <c r="D4" t="s">
        <v>156</v>
      </c>
      <c r="E4" t="s">
        <v>198</v>
      </c>
      <c r="F4" t="s">
        <v>199</v>
      </c>
      <c r="G4" t="s">
        <v>200</v>
      </c>
      <c r="H4" t="s">
        <v>201</v>
      </c>
      <c r="L4">
        <f t="shared" ref="L4:L67" si="0">L3+1</f>
        <v>1835</v>
      </c>
      <c r="M4">
        <f t="shared" ref="M4:M67" si="1">2500+ROUND((((L4-2048)*2500)/337),0)</f>
        <v>920</v>
      </c>
    </row>
    <row r="5" spans="1:13" x14ac:dyDescent="0.25">
      <c r="A5" s="74">
        <v>10</v>
      </c>
      <c r="B5" s="73">
        <v>8.1</v>
      </c>
      <c r="C5" s="73">
        <f>B$1*B5/(B$3+B5)</f>
        <v>1.4767955801104971</v>
      </c>
      <c r="D5">
        <f>ROUND(B$2*C5/B$1,0)</f>
        <v>1833</v>
      </c>
      <c r="E5" s="73">
        <f>A$6+(D5-D$6)*E$2/E$1</f>
        <v>9.050445103857566</v>
      </c>
      <c r="F5">
        <f>ROUND(E5*100,0)</f>
        <v>905</v>
      </c>
      <c r="G5" s="73">
        <f>A5-E5</f>
        <v>0.94955489614243405</v>
      </c>
      <c r="H5">
        <f>2500+ROUND((((D5-2048)*2500)/337),0)</f>
        <v>905</v>
      </c>
      <c r="L5">
        <f t="shared" si="0"/>
        <v>1836</v>
      </c>
      <c r="M5">
        <f t="shared" si="1"/>
        <v>927</v>
      </c>
    </row>
    <row r="6" spans="1:13" x14ac:dyDescent="0.25">
      <c r="A6" s="74">
        <v>25</v>
      </c>
      <c r="B6" s="73">
        <f>B5+(B7-B5)*(A6-A5)/(A7-A5)</f>
        <v>10.0002</v>
      </c>
      <c r="C6" s="73">
        <f t="shared" ref="C6:C7" si="2">B$1*B6/(B$3+B6)</f>
        <v>1.6500164998350015</v>
      </c>
      <c r="D6">
        <f t="shared" ref="D6:D7" si="3">ROUND(B$2*C6/B$1,0)</f>
        <v>2048</v>
      </c>
      <c r="E6" s="73">
        <f t="shared" ref="E6:E7" si="4">A$6+(D6-D$6)*E$2/E$1</f>
        <v>25</v>
      </c>
      <c r="F6">
        <f>ROUND(E6*100,0)</f>
        <v>2500</v>
      </c>
      <c r="G6" s="73">
        <f t="shared" ref="G6:G7" si="5">A6-E6</f>
        <v>0</v>
      </c>
      <c r="H6">
        <f t="shared" ref="H6:H7" si="6">2500+ROUND((((D6-2048)*2500)/337),0)</f>
        <v>2500</v>
      </c>
      <c r="L6">
        <f t="shared" si="0"/>
        <v>1837</v>
      </c>
      <c r="M6">
        <f t="shared" si="1"/>
        <v>935</v>
      </c>
    </row>
    <row r="7" spans="1:13" x14ac:dyDescent="0.25">
      <c r="A7" s="74">
        <v>35</v>
      </c>
      <c r="B7" s="73">
        <v>11.266999999999999</v>
      </c>
      <c r="C7" s="73">
        <f t="shared" si="2"/>
        <v>1.7483001833827054</v>
      </c>
      <c r="D7">
        <f t="shared" si="3"/>
        <v>2170</v>
      </c>
      <c r="E7" s="73">
        <f t="shared" si="4"/>
        <v>34.05044510385757</v>
      </c>
      <c r="F7">
        <f>ROUND(E7*100,0)</f>
        <v>3405</v>
      </c>
      <c r="G7" s="73">
        <f t="shared" si="5"/>
        <v>0.94955489614243049</v>
      </c>
      <c r="H7">
        <f t="shared" si="6"/>
        <v>3405</v>
      </c>
      <c r="L7">
        <f t="shared" si="0"/>
        <v>1838</v>
      </c>
      <c r="M7">
        <f t="shared" si="1"/>
        <v>942</v>
      </c>
    </row>
    <row r="8" spans="1:13" x14ac:dyDescent="0.25">
      <c r="L8">
        <f t="shared" si="0"/>
        <v>1839</v>
      </c>
      <c r="M8">
        <f t="shared" si="1"/>
        <v>950</v>
      </c>
    </row>
    <row r="9" spans="1:13" x14ac:dyDescent="0.25">
      <c r="L9">
        <f t="shared" si="0"/>
        <v>1840</v>
      </c>
      <c r="M9">
        <f t="shared" si="1"/>
        <v>957</v>
      </c>
    </row>
    <row r="10" spans="1:13" x14ac:dyDescent="0.25">
      <c r="L10">
        <f t="shared" si="0"/>
        <v>1841</v>
      </c>
      <c r="M10">
        <f t="shared" si="1"/>
        <v>964</v>
      </c>
    </row>
    <row r="11" spans="1:13" x14ac:dyDescent="0.25">
      <c r="L11">
        <f t="shared" si="0"/>
        <v>1842</v>
      </c>
      <c r="M11">
        <f t="shared" si="1"/>
        <v>972</v>
      </c>
    </row>
    <row r="12" spans="1:13" x14ac:dyDescent="0.25">
      <c r="L12">
        <f t="shared" si="0"/>
        <v>1843</v>
      </c>
      <c r="M12">
        <f t="shared" si="1"/>
        <v>979</v>
      </c>
    </row>
    <row r="13" spans="1:13" x14ac:dyDescent="0.25">
      <c r="L13">
        <f t="shared" si="0"/>
        <v>1844</v>
      </c>
      <c r="M13">
        <f t="shared" si="1"/>
        <v>987</v>
      </c>
    </row>
    <row r="14" spans="1:13" x14ac:dyDescent="0.25">
      <c r="L14">
        <f t="shared" si="0"/>
        <v>1845</v>
      </c>
      <c r="M14">
        <f t="shared" si="1"/>
        <v>994</v>
      </c>
    </row>
    <row r="15" spans="1:13" x14ac:dyDescent="0.25">
      <c r="L15">
        <f t="shared" si="0"/>
        <v>1846</v>
      </c>
      <c r="M15">
        <f t="shared" si="1"/>
        <v>1001</v>
      </c>
    </row>
    <row r="16" spans="1:13" x14ac:dyDescent="0.25">
      <c r="L16">
        <f t="shared" si="0"/>
        <v>1847</v>
      </c>
      <c r="M16">
        <f t="shared" si="1"/>
        <v>1009</v>
      </c>
    </row>
    <row r="17" spans="12:13" x14ac:dyDescent="0.25">
      <c r="L17">
        <f t="shared" si="0"/>
        <v>1848</v>
      </c>
      <c r="M17">
        <f t="shared" si="1"/>
        <v>1016</v>
      </c>
    </row>
    <row r="18" spans="12:13" x14ac:dyDescent="0.25">
      <c r="L18">
        <f t="shared" si="0"/>
        <v>1849</v>
      </c>
      <c r="M18">
        <f t="shared" si="1"/>
        <v>1024</v>
      </c>
    </row>
    <row r="19" spans="12:13" x14ac:dyDescent="0.25">
      <c r="L19">
        <f t="shared" si="0"/>
        <v>1850</v>
      </c>
      <c r="M19">
        <f t="shared" si="1"/>
        <v>1031</v>
      </c>
    </row>
    <row r="20" spans="12:13" x14ac:dyDescent="0.25">
      <c r="L20">
        <f t="shared" si="0"/>
        <v>1851</v>
      </c>
      <c r="M20">
        <f t="shared" si="1"/>
        <v>1039</v>
      </c>
    </row>
    <row r="21" spans="12:13" x14ac:dyDescent="0.25">
      <c r="L21">
        <f t="shared" si="0"/>
        <v>1852</v>
      </c>
      <c r="M21">
        <f t="shared" si="1"/>
        <v>1046</v>
      </c>
    </row>
    <row r="22" spans="12:13" x14ac:dyDescent="0.25">
      <c r="L22">
        <f t="shared" si="0"/>
        <v>1853</v>
      </c>
      <c r="M22">
        <f t="shared" si="1"/>
        <v>1053</v>
      </c>
    </row>
    <row r="23" spans="12:13" x14ac:dyDescent="0.25">
      <c r="L23">
        <f t="shared" si="0"/>
        <v>1854</v>
      </c>
      <c r="M23">
        <f t="shared" si="1"/>
        <v>1061</v>
      </c>
    </row>
    <row r="24" spans="12:13" x14ac:dyDescent="0.25">
      <c r="L24">
        <f t="shared" si="0"/>
        <v>1855</v>
      </c>
      <c r="M24">
        <f t="shared" si="1"/>
        <v>1068</v>
      </c>
    </row>
    <row r="25" spans="12:13" x14ac:dyDescent="0.25">
      <c r="L25">
        <f t="shared" si="0"/>
        <v>1856</v>
      </c>
      <c r="M25">
        <f t="shared" si="1"/>
        <v>1076</v>
      </c>
    </row>
    <row r="26" spans="12:13" x14ac:dyDescent="0.25">
      <c r="L26">
        <f t="shared" si="0"/>
        <v>1857</v>
      </c>
      <c r="M26">
        <f t="shared" si="1"/>
        <v>1083</v>
      </c>
    </row>
    <row r="27" spans="12:13" x14ac:dyDescent="0.25">
      <c r="L27">
        <f t="shared" si="0"/>
        <v>1858</v>
      </c>
      <c r="M27">
        <f t="shared" si="1"/>
        <v>1091</v>
      </c>
    </row>
    <row r="28" spans="12:13" x14ac:dyDescent="0.25">
      <c r="L28">
        <f t="shared" si="0"/>
        <v>1859</v>
      </c>
      <c r="M28">
        <f t="shared" si="1"/>
        <v>1098</v>
      </c>
    </row>
    <row r="29" spans="12:13" x14ac:dyDescent="0.25">
      <c r="L29">
        <f t="shared" si="0"/>
        <v>1860</v>
      </c>
      <c r="M29">
        <f t="shared" si="1"/>
        <v>1105</v>
      </c>
    </row>
    <row r="30" spans="12:13" x14ac:dyDescent="0.25">
      <c r="L30">
        <f t="shared" si="0"/>
        <v>1861</v>
      </c>
      <c r="M30">
        <f t="shared" si="1"/>
        <v>1113</v>
      </c>
    </row>
    <row r="31" spans="12:13" x14ac:dyDescent="0.25">
      <c r="L31">
        <f t="shared" si="0"/>
        <v>1862</v>
      </c>
      <c r="M31">
        <f t="shared" si="1"/>
        <v>1120</v>
      </c>
    </row>
    <row r="32" spans="12:13" x14ac:dyDescent="0.25">
      <c r="L32">
        <f t="shared" si="0"/>
        <v>1863</v>
      </c>
      <c r="M32">
        <f t="shared" si="1"/>
        <v>1128</v>
      </c>
    </row>
    <row r="33" spans="12:13" x14ac:dyDescent="0.25">
      <c r="L33">
        <f t="shared" si="0"/>
        <v>1864</v>
      </c>
      <c r="M33">
        <f t="shared" si="1"/>
        <v>1135</v>
      </c>
    </row>
    <row r="34" spans="12:13" x14ac:dyDescent="0.25">
      <c r="L34">
        <f t="shared" si="0"/>
        <v>1865</v>
      </c>
      <c r="M34">
        <f t="shared" si="1"/>
        <v>1142</v>
      </c>
    </row>
    <row r="35" spans="12:13" x14ac:dyDescent="0.25">
      <c r="L35">
        <f t="shared" si="0"/>
        <v>1866</v>
      </c>
      <c r="M35">
        <f t="shared" si="1"/>
        <v>1150</v>
      </c>
    </row>
    <row r="36" spans="12:13" x14ac:dyDescent="0.25">
      <c r="L36">
        <f t="shared" si="0"/>
        <v>1867</v>
      </c>
      <c r="M36">
        <f t="shared" si="1"/>
        <v>1157</v>
      </c>
    </row>
    <row r="37" spans="12:13" x14ac:dyDescent="0.25">
      <c r="L37">
        <f t="shared" si="0"/>
        <v>1868</v>
      </c>
      <c r="M37">
        <f t="shared" si="1"/>
        <v>1165</v>
      </c>
    </row>
    <row r="38" spans="12:13" x14ac:dyDescent="0.25">
      <c r="L38">
        <f t="shared" si="0"/>
        <v>1869</v>
      </c>
      <c r="M38">
        <f t="shared" si="1"/>
        <v>1172</v>
      </c>
    </row>
    <row r="39" spans="12:13" x14ac:dyDescent="0.25">
      <c r="L39">
        <f t="shared" si="0"/>
        <v>1870</v>
      </c>
      <c r="M39">
        <f t="shared" si="1"/>
        <v>1180</v>
      </c>
    </row>
    <row r="40" spans="12:13" x14ac:dyDescent="0.25">
      <c r="L40">
        <f t="shared" si="0"/>
        <v>1871</v>
      </c>
      <c r="M40">
        <f t="shared" si="1"/>
        <v>1187</v>
      </c>
    </row>
    <row r="41" spans="12:13" x14ac:dyDescent="0.25">
      <c r="L41">
        <f t="shared" si="0"/>
        <v>1872</v>
      </c>
      <c r="M41">
        <f t="shared" si="1"/>
        <v>1194</v>
      </c>
    </row>
    <row r="42" spans="12:13" x14ac:dyDescent="0.25">
      <c r="L42">
        <f t="shared" si="0"/>
        <v>1873</v>
      </c>
      <c r="M42">
        <f t="shared" si="1"/>
        <v>1202</v>
      </c>
    </row>
    <row r="43" spans="12:13" x14ac:dyDescent="0.25">
      <c r="L43">
        <f t="shared" si="0"/>
        <v>1874</v>
      </c>
      <c r="M43">
        <f t="shared" si="1"/>
        <v>1209</v>
      </c>
    </row>
    <row r="44" spans="12:13" x14ac:dyDescent="0.25">
      <c r="L44">
        <f t="shared" si="0"/>
        <v>1875</v>
      </c>
      <c r="M44">
        <f t="shared" si="1"/>
        <v>1217</v>
      </c>
    </row>
    <row r="45" spans="12:13" x14ac:dyDescent="0.25">
      <c r="L45">
        <f t="shared" si="0"/>
        <v>1876</v>
      </c>
      <c r="M45">
        <f t="shared" si="1"/>
        <v>1224</v>
      </c>
    </row>
    <row r="46" spans="12:13" x14ac:dyDescent="0.25">
      <c r="L46">
        <f t="shared" si="0"/>
        <v>1877</v>
      </c>
      <c r="M46">
        <f t="shared" si="1"/>
        <v>1231</v>
      </c>
    </row>
    <row r="47" spans="12:13" x14ac:dyDescent="0.25">
      <c r="L47">
        <f t="shared" si="0"/>
        <v>1878</v>
      </c>
      <c r="M47">
        <f t="shared" si="1"/>
        <v>1239</v>
      </c>
    </row>
    <row r="48" spans="12:13" x14ac:dyDescent="0.25">
      <c r="L48">
        <f t="shared" si="0"/>
        <v>1879</v>
      </c>
      <c r="M48">
        <f t="shared" si="1"/>
        <v>1246</v>
      </c>
    </row>
    <row r="49" spans="12:13" x14ac:dyDescent="0.25">
      <c r="L49">
        <f t="shared" si="0"/>
        <v>1880</v>
      </c>
      <c r="M49">
        <f t="shared" si="1"/>
        <v>1254</v>
      </c>
    </row>
    <row r="50" spans="12:13" x14ac:dyDescent="0.25">
      <c r="L50">
        <f t="shared" si="0"/>
        <v>1881</v>
      </c>
      <c r="M50">
        <f t="shared" si="1"/>
        <v>1261</v>
      </c>
    </row>
    <row r="51" spans="12:13" x14ac:dyDescent="0.25">
      <c r="L51">
        <f t="shared" si="0"/>
        <v>1882</v>
      </c>
      <c r="M51">
        <f t="shared" si="1"/>
        <v>1269</v>
      </c>
    </row>
    <row r="52" spans="12:13" x14ac:dyDescent="0.25">
      <c r="L52">
        <f t="shared" si="0"/>
        <v>1883</v>
      </c>
      <c r="M52">
        <f t="shared" si="1"/>
        <v>1276</v>
      </c>
    </row>
    <row r="53" spans="12:13" x14ac:dyDescent="0.25">
      <c r="L53">
        <f t="shared" si="0"/>
        <v>1884</v>
      </c>
      <c r="M53">
        <f t="shared" si="1"/>
        <v>1283</v>
      </c>
    </row>
    <row r="54" spans="12:13" x14ac:dyDescent="0.25">
      <c r="L54">
        <f t="shared" si="0"/>
        <v>1885</v>
      </c>
      <c r="M54">
        <f t="shared" si="1"/>
        <v>1291</v>
      </c>
    </row>
    <row r="55" spans="12:13" x14ac:dyDescent="0.25">
      <c r="L55">
        <f t="shared" si="0"/>
        <v>1886</v>
      </c>
      <c r="M55">
        <f t="shared" si="1"/>
        <v>1298</v>
      </c>
    </row>
    <row r="56" spans="12:13" x14ac:dyDescent="0.25">
      <c r="L56">
        <f t="shared" si="0"/>
        <v>1887</v>
      </c>
      <c r="M56">
        <f t="shared" si="1"/>
        <v>1306</v>
      </c>
    </row>
    <row r="57" spans="12:13" x14ac:dyDescent="0.25">
      <c r="L57">
        <f t="shared" si="0"/>
        <v>1888</v>
      </c>
      <c r="M57">
        <f t="shared" si="1"/>
        <v>1313</v>
      </c>
    </row>
    <row r="58" spans="12:13" x14ac:dyDescent="0.25">
      <c r="L58">
        <f t="shared" si="0"/>
        <v>1889</v>
      </c>
      <c r="M58">
        <f t="shared" si="1"/>
        <v>1320</v>
      </c>
    </row>
    <row r="59" spans="12:13" x14ac:dyDescent="0.25">
      <c r="L59">
        <f t="shared" si="0"/>
        <v>1890</v>
      </c>
      <c r="M59">
        <f t="shared" si="1"/>
        <v>1328</v>
      </c>
    </row>
    <row r="60" spans="12:13" x14ac:dyDescent="0.25">
      <c r="L60">
        <f t="shared" si="0"/>
        <v>1891</v>
      </c>
      <c r="M60">
        <f t="shared" si="1"/>
        <v>1335</v>
      </c>
    </row>
    <row r="61" spans="12:13" x14ac:dyDescent="0.25">
      <c r="L61">
        <f t="shared" si="0"/>
        <v>1892</v>
      </c>
      <c r="M61">
        <f t="shared" si="1"/>
        <v>1343</v>
      </c>
    </row>
    <row r="62" spans="12:13" x14ac:dyDescent="0.25">
      <c r="L62">
        <f t="shared" si="0"/>
        <v>1893</v>
      </c>
      <c r="M62">
        <f t="shared" si="1"/>
        <v>1350</v>
      </c>
    </row>
    <row r="63" spans="12:13" x14ac:dyDescent="0.25">
      <c r="L63">
        <f t="shared" si="0"/>
        <v>1894</v>
      </c>
      <c r="M63">
        <f t="shared" si="1"/>
        <v>1358</v>
      </c>
    </row>
    <row r="64" spans="12:13" x14ac:dyDescent="0.25">
      <c r="L64">
        <f t="shared" si="0"/>
        <v>1895</v>
      </c>
      <c r="M64">
        <f t="shared" si="1"/>
        <v>1365</v>
      </c>
    </row>
    <row r="65" spans="12:13" x14ac:dyDescent="0.25">
      <c r="L65">
        <f t="shared" si="0"/>
        <v>1896</v>
      </c>
      <c r="M65">
        <f t="shared" si="1"/>
        <v>1372</v>
      </c>
    </row>
    <row r="66" spans="12:13" x14ac:dyDescent="0.25">
      <c r="L66">
        <f t="shared" si="0"/>
        <v>1897</v>
      </c>
      <c r="M66">
        <f t="shared" si="1"/>
        <v>1380</v>
      </c>
    </row>
    <row r="67" spans="12:13" x14ac:dyDescent="0.25">
      <c r="L67">
        <f t="shared" si="0"/>
        <v>1898</v>
      </c>
      <c r="M67">
        <f t="shared" si="1"/>
        <v>1387</v>
      </c>
    </row>
    <row r="68" spans="12:13" x14ac:dyDescent="0.25">
      <c r="L68">
        <f t="shared" ref="L68:L131" si="7">L67+1</f>
        <v>1899</v>
      </c>
      <c r="M68">
        <f t="shared" ref="M68:M131" si="8">2500+ROUND((((L68-2048)*2500)/337),0)</f>
        <v>1395</v>
      </c>
    </row>
    <row r="69" spans="12:13" x14ac:dyDescent="0.25">
      <c r="L69">
        <f t="shared" si="7"/>
        <v>1900</v>
      </c>
      <c r="M69">
        <f t="shared" si="8"/>
        <v>1402</v>
      </c>
    </row>
    <row r="70" spans="12:13" x14ac:dyDescent="0.25">
      <c r="L70">
        <f t="shared" si="7"/>
        <v>1901</v>
      </c>
      <c r="M70">
        <f t="shared" si="8"/>
        <v>1409</v>
      </c>
    </row>
    <row r="71" spans="12:13" x14ac:dyDescent="0.25">
      <c r="L71">
        <f t="shared" si="7"/>
        <v>1902</v>
      </c>
      <c r="M71">
        <f t="shared" si="8"/>
        <v>1417</v>
      </c>
    </row>
    <row r="72" spans="12:13" x14ac:dyDescent="0.25">
      <c r="L72">
        <f t="shared" si="7"/>
        <v>1903</v>
      </c>
      <c r="M72">
        <f t="shared" si="8"/>
        <v>1424</v>
      </c>
    </row>
    <row r="73" spans="12:13" x14ac:dyDescent="0.25">
      <c r="L73">
        <f t="shared" si="7"/>
        <v>1904</v>
      </c>
      <c r="M73">
        <f t="shared" si="8"/>
        <v>1432</v>
      </c>
    </row>
    <row r="74" spans="12:13" x14ac:dyDescent="0.25">
      <c r="L74">
        <f t="shared" si="7"/>
        <v>1905</v>
      </c>
      <c r="M74">
        <f t="shared" si="8"/>
        <v>1439</v>
      </c>
    </row>
    <row r="75" spans="12:13" x14ac:dyDescent="0.25">
      <c r="L75">
        <f t="shared" si="7"/>
        <v>1906</v>
      </c>
      <c r="M75">
        <f t="shared" si="8"/>
        <v>1447</v>
      </c>
    </row>
    <row r="76" spans="12:13" x14ac:dyDescent="0.25">
      <c r="L76">
        <f t="shared" si="7"/>
        <v>1907</v>
      </c>
      <c r="M76">
        <f t="shared" si="8"/>
        <v>1454</v>
      </c>
    </row>
    <row r="77" spans="12:13" x14ac:dyDescent="0.25">
      <c r="L77">
        <f t="shared" si="7"/>
        <v>1908</v>
      </c>
      <c r="M77">
        <f t="shared" si="8"/>
        <v>1461</v>
      </c>
    </row>
    <row r="78" spans="12:13" x14ac:dyDescent="0.25">
      <c r="L78">
        <f t="shared" si="7"/>
        <v>1909</v>
      </c>
      <c r="M78">
        <f t="shared" si="8"/>
        <v>1469</v>
      </c>
    </row>
    <row r="79" spans="12:13" x14ac:dyDescent="0.25">
      <c r="L79">
        <f t="shared" si="7"/>
        <v>1910</v>
      </c>
      <c r="M79">
        <f t="shared" si="8"/>
        <v>1476</v>
      </c>
    </row>
    <row r="80" spans="12:13" x14ac:dyDescent="0.25">
      <c r="L80">
        <f t="shared" si="7"/>
        <v>1911</v>
      </c>
      <c r="M80">
        <f t="shared" si="8"/>
        <v>1484</v>
      </c>
    </row>
    <row r="81" spans="12:13" x14ac:dyDescent="0.25">
      <c r="L81">
        <f t="shared" si="7"/>
        <v>1912</v>
      </c>
      <c r="M81">
        <f t="shared" si="8"/>
        <v>1491</v>
      </c>
    </row>
    <row r="82" spans="12:13" x14ac:dyDescent="0.25">
      <c r="L82">
        <f t="shared" si="7"/>
        <v>1913</v>
      </c>
      <c r="M82">
        <f t="shared" si="8"/>
        <v>1499</v>
      </c>
    </row>
    <row r="83" spans="12:13" x14ac:dyDescent="0.25">
      <c r="L83">
        <f t="shared" si="7"/>
        <v>1914</v>
      </c>
      <c r="M83">
        <f t="shared" si="8"/>
        <v>1506</v>
      </c>
    </row>
    <row r="84" spans="12:13" x14ac:dyDescent="0.25">
      <c r="L84">
        <f t="shared" si="7"/>
        <v>1915</v>
      </c>
      <c r="M84">
        <f t="shared" si="8"/>
        <v>1513</v>
      </c>
    </row>
    <row r="85" spans="12:13" x14ac:dyDescent="0.25">
      <c r="L85">
        <f t="shared" si="7"/>
        <v>1916</v>
      </c>
      <c r="M85">
        <f t="shared" si="8"/>
        <v>1521</v>
      </c>
    </row>
    <row r="86" spans="12:13" x14ac:dyDescent="0.25">
      <c r="L86">
        <f t="shared" si="7"/>
        <v>1917</v>
      </c>
      <c r="M86">
        <f t="shared" si="8"/>
        <v>1528</v>
      </c>
    </row>
    <row r="87" spans="12:13" x14ac:dyDescent="0.25">
      <c r="L87">
        <f t="shared" si="7"/>
        <v>1918</v>
      </c>
      <c r="M87">
        <f t="shared" si="8"/>
        <v>1536</v>
      </c>
    </row>
    <row r="88" spans="12:13" x14ac:dyDescent="0.25">
      <c r="L88">
        <f t="shared" si="7"/>
        <v>1919</v>
      </c>
      <c r="M88">
        <f t="shared" si="8"/>
        <v>1543</v>
      </c>
    </row>
    <row r="89" spans="12:13" x14ac:dyDescent="0.25">
      <c r="L89">
        <f t="shared" si="7"/>
        <v>1920</v>
      </c>
      <c r="M89">
        <f t="shared" si="8"/>
        <v>1550</v>
      </c>
    </row>
    <row r="90" spans="12:13" x14ac:dyDescent="0.25">
      <c r="L90">
        <f t="shared" si="7"/>
        <v>1921</v>
      </c>
      <c r="M90">
        <f t="shared" si="8"/>
        <v>1558</v>
      </c>
    </row>
    <row r="91" spans="12:13" x14ac:dyDescent="0.25">
      <c r="L91">
        <f t="shared" si="7"/>
        <v>1922</v>
      </c>
      <c r="M91">
        <f t="shared" si="8"/>
        <v>1565</v>
      </c>
    </row>
    <row r="92" spans="12:13" x14ac:dyDescent="0.25">
      <c r="L92">
        <f t="shared" si="7"/>
        <v>1923</v>
      </c>
      <c r="M92">
        <f t="shared" si="8"/>
        <v>1573</v>
      </c>
    </row>
    <row r="93" spans="12:13" x14ac:dyDescent="0.25">
      <c r="L93">
        <f t="shared" si="7"/>
        <v>1924</v>
      </c>
      <c r="M93">
        <f t="shared" si="8"/>
        <v>1580</v>
      </c>
    </row>
    <row r="94" spans="12:13" x14ac:dyDescent="0.25">
      <c r="L94">
        <f t="shared" si="7"/>
        <v>1925</v>
      </c>
      <c r="M94">
        <f t="shared" si="8"/>
        <v>1588</v>
      </c>
    </row>
    <row r="95" spans="12:13" x14ac:dyDescent="0.25">
      <c r="L95">
        <f t="shared" si="7"/>
        <v>1926</v>
      </c>
      <c r="M95">
        <f t="shared" si="8"/>
        <v>1595</v>
      </c>
    </row>
    <row r="96" spans="12:13" x14ac:dyDescent="0.25">
      <c r="L96">
        <f t="shared" si="7"/>
        <v>1927</v>
      </c>
      <c r="M96">
        <f t="shared" si="8"/>
        <v>1602</v>
      </c>
    </row>
    <row r="97" spans="12:13" x14ac:dyDescent="0.25">
      <c r="L97">
        <f t="shared" si="7"/>
        <v>1928</v>
      </c>
      <c r="M97">
        <f t="shared" si="8"/>
        <v>1610</v>
      </c>
    </row>
    <row r="98" spans="12:13" x14ac:dyDescent="0.25">
      <c r="L98">
        <f t="shared" si="7"/>
        <v>1929</v>
      </c>
      <c r="M98">
        <f t="shared" si="8"/>
        <v>1617</v>
      </c>
    </row>
    <row r="99" spans="12:13" x14ac:dyDescent="0.25">
      <c r="L99">
        <f t="shared" si="7"/>
        <v>1930</v>
      </c>
      <c r="M99">
        <f t="shared" si="8"/>
        <v>1625</v>
      </c>
    </row>
    <row r="100" spans="12:13" x14ac:dyDescent="0.25">
      <c r="L100">
        <f t="shared" si="7"/>
        <v>1931</v>
      </c>
      <c r="M100">
        <f t="shared" si="8"/>
        <v>1632</v>
      </c>
    </row>
    <row r="101" spans="12:13" x14ac:dyDescent="0.25">
      <c r="L101">
        <f t="shared" si="7"/>
        <v>1932</v>
      </c>
      <c r="M101">
        <f t="shared" si="8"/>
        <v>1639</v>
      </c>
    </row>
    <row r="102" spans="12:13" x14ac:dyDescent="0.25">
      <c r="L102">
        <f t="shared" si="7"/>
        <v>1933</v>
      </c>
      <c r="M102">
        <f t="shared" si="8"/>
        <v>1647</v>
      </c>
    </row>
    <row r="103" spans="12:13" x14ac:dyDescent="0.25">
      <c r="L103">
        <f t="shared" si="7"/>
        <v>1934</v>
      </c>
      <c r="M103">
        <f t="shared" si="8"/>
        <v>1654</v>
      </c>
    </row>
    <row r="104" spans="12:13" x14ac:dyDescent="0.25">
      <c r="L104">
        <f t="shared" si="7"/>
        <v>1935</v>
      </c>
      <c r="M104">
        <f t="shared" si="8"/>
        <v>1662</v>
      </c>
    </row>
    <row r="105" spans="12:13" x14ac:dyDescent="0.25">
      <c r="L105">
        <f t="shared" si="7"/>
        <v>1936</v>
      </c>
      <c r="M105">
        <f t="shared" si="8"/>
        <v>1669</v>
      </c>
    </row>
    <row r="106" spans="12:13" x14ac:dyDescent="0.25">
      <c r="L106">
        <f t="shared" si="7"/>
        <v>1937</v>
      </c>
      <c r="M106">
        <f t="shared" si="8"/>
        <v>1677</v>
      </c>
    </row>
    <row r="107" spans="12:13" x14ac:dyDescent="0.25">
      <c r="L107">
        <f t="shared" si="7"/>
        <v>1938</v>
      </c>
      <c r="M107">
        <f t="shared" si="8"/>
        <v>1684</v>
      </c>
    </row>
    <row r="108" spans="12:13" x14ac:dyDescent="0.25">
      <c r="L108">
        <f t="shared" si="7"/>
        <v>1939</v>
      </c>
      <c r="M108">
        <f t="shared" si="8"/>
        <v>1691</v>
      </c>
    </row>
    <row r="109" spans="12:13" x14ac:dyDescent="0.25">
      <c r="L109">
        <f t="shared" si="7"/>
        <v>1940</v>
      </c>
      <c r="M109">
        <f t="shared" si="8"/>
        <v>1699</v>
      </c>
    </row>
    <row r="110" spans="12:13" x14ac:dyDescent="0.25">
      <c r="L110">
        <f t="shared" si="7"/>
        <v>1941</v>
      </c>
      <c r="M110">
        <f t="shared" si="8"/>
        <v>1706</v>
      </c>
    </row>
    <row r="111" spans="12:13" x14ac:dyDescent="0.25">
      <c r="L111">
        <f t="shared" si="7"/>
        <v>1942</v>
      </c>
      <c r="M111">
        <f t="shared" si="8"/>
        <v>1714</v>
      </c>
    </row>
    <row r="112" spans="12:13" x14ac:dyDescent="0.25">
      <c r="L112">
        <f t="shared" si="7"/>
        <v>1943</v>
      </c>
      <c r="M112">
        <f t="shared" si="8"/>
        <v>1721</v>
      </c>
    </row>
    <row r="113" spans="12:13" x14ac:dyDescent="0.25">
      <c r="L113">
        <f t="shared" si="7"/>
        <v>1944</v>
      </c>
      <c r="M113">
        <f t="shared" si="8"/>
        <v>1728</v>
      </c>
    </row>
    <row r="114" spans="12:13" x14ac:dyDescent="0.25">
      <c r="L114">
        <f t="shared" si="7"/>
        <v>1945</v>
      </c>
      <c r="M114">
        <f t="shared" si="8"/>
        <v>1736</v>
      </c>
    </row>
    <row r="115" spans="12:13" x14ac:dyDescent="0.25">
      <c r="L115">
        <f t="shared" si="7"/>
        <v>1946</v>
      </c>
      <c r="M115">
        <f t="shared" si="8"/>
        <v>1743</v>
      </c>
    </row>
    <row r="116" spans="12:13" x14ac:dyDescent="0.25">
      <c r="L116">
        <f t="shared" si="7"/>
        <v>1947</v>
      </c>
      <c r="M116">
        <f t="shared" si="8"/>
        <v>1751</v>
      </c>
    </row>
    <row r="117" spans="12:13" x14ac:dyDescent="0.25">
      <c r="L117">
        <f t="shared" si="7"/>
        <v>1948</v>
      </c>
      <c r="M117">
        <f t="shared" si="8"/>
        <v>1758</v>
      </c>
    </row>
    <row r="118" spans="12:13" x14ac:dyDescent="0.25">
      <c r="L118">
        <f t="shared" si="7"/>
        <v>1949</v>
      </c>
      <c r="M118">
        <f t="shared" si="8"/>
        <v>1766</v>
      </c>
    </row>
    <row r="119" spans="12:13" x14ac:dyDescent="0.25">
      <c r="L119">
        <f t="shared" si="7"/>
        <v>1950</v>
      </c>
      <c r="M119">
        <f t="shared" si="8"/>
        <v>1773</v>
      </c>
    </row>
    <row r="120" spans="12:13" x14ac:dyDescent="0.25">
      <c r="L120">
        <f t="shared" si="7"/>
        <v>1951</v>
      </c>
      <c r="M120">
        <f t="shared" si="8"/>
        <v>1780</v>
      </c>
    </row>
    <row r="121" spans="12:13" x14ac:dyDescent="0.25">
      <c r="L121">
        <f t="shared" si="7"/>
        <v>1952</v>
      </c>
      <c r="M121">
        <f t="shared" si="8"/>
        <v>1788</v>
      </c>
    </row>
    <row r="122" spans="12:13" x14ac:dyDescent="0.25">
      <c r="L122">
        <f t="shared" si="7"/>
        <v>1953</v>
      </c>
      <c r="M122">
        <f t="shared" si="8"/>
        <v>1795</v>
      </c>
    </row>
    <row r="123" spans="12:13" x14ac:dyDescent="0.25">
      <c r="L123">
        <f t="shared" si="7"/>
        <v>1954</v>
      </c>
      <c r="M123">
        <f t="shared" si="8"/>
        <v>1803</v>
      </c>
    </row>
    <row r="124" spans="12:13" x14ac:dyDescent="0.25">
      <c r="L124">
        <f t="shared" si="7"/>
        <v>1955</v>
      </c>
      <c r="M124">
        <f t="shared" si="8"/>
        <v>1810</v>
      </c>
    </row>
    <row r="125" spans="12:13" x14ac:dyDescent="0.25">
      <c r="L125">
        <f t="shared" si="7"/>
        <v>1956</v>
      </c>
      <c r="M125">
        <f t="shared" si="8"/>
        <v>1818</v>
      </c>
    </row>
    <row r="126" spans="12:13" x14ac:dyDescent="0.25">
      <c r="L126">
        <f t="shared" si="7"/>
        <v>1957</v>
      </c>
      <c r="M126">
        <f t="shared" si="8"/>
        <v>1825</v>
      </c>
    </row>
    <row r="127" spans="12:13" x14ac:dyDescent="0.25">
      <c r="L127">
        <f t="shared" si="7"/>
        <v>1958</v>
      </c>
      <c r="M127">
        <f t="shared" si="8"/>
        <v>1832</v>
      </c>
    </row>
    <row r="128" spans="12:13" x14ac:dyDescent="0.25">
      <c r="L128">
        <f t="shared" si="7"/>
        <v>1959</v>
      </c>
      <c r="M128">
        <f t="shared" si="8"/>
        <v>1840</v>
      </c>
    </row>
    <row r="129" spans="12:13" x14ac:dyDescent="0.25">
      <c r="L129">
        <f t="shared" si="7"/>
        <v>1960</v>
      </c>
      <c r="M129">
        <f t="shared" si="8"/>
        <v>1847</v>
      </c>
    </row>
    <row r="130" spans="12:13" x14ac:dyDescent="0.25">
      <c r="L130">
        <f t="shared" si="7"/>
        <v>1961</v>
      </c>
      <c r="M130">
        <f t="shared" si="8"/>
        <v>1855</v>
      </c>
    </row>
    <row r="131" spans="12:13" x14ac:dyDescent="0.25">
      <c r="L131">
        <f t="shared" si="7"/>
        <v>1962</v>
      </c>
      <c r="M131">
        <f t="shared" si="8"/>
        <v>1862</v>
      </c>
    </row>
    <row r="132" spans="12:13" x14ac:dyDescent="0.25">
      <c r="L132">
        <f t="shared" ref="L132:L195" si="9">L131+1</f>
        <v>1963</v>
      </c>
      <c r="M132">
        <f t="shared" ref="M132:M195" si="10">2500+ROUND((((L132-2048)*2500)/337),0)</f>
        <v>1869</v>
      </c>
    </row>
    <row r="133" spans="12:13" x14ac:dyDescent="0.25">
      <c r="L133">
        <f t="shared" si="9"/>
        <v>1964</v>
      </c>
      <c r="M133">
        <f t="shared" si="10"/>
        <v>1877</v>
      </c>
    </row>
    <row r="134" spans="12:13" x14ac:dyDescent="0.25">
      <c r="L134">
        <f t="shared" si="9"/>
        <v>1965</v>
      </c>
      <c r="M134">
        <f t="shared" si="10"/>
        <v>1884</v>
      </c>
    </row>
    <row r="135" spans="12:13" x14ac:dyDescent="0.25">
      <c r="L135">
        <f t="shared" si="9"/>
        <v>1966</v>
      </c>
      <c r="M135">
        <f t="shared" si="10"/>
        <v>1892</v>
      </c>
    </row>
    <row r="136" spans="12:13" x14ac:dyDescent="0.25">
      <c r="L136">
        <f t="shared" si="9"/>
        <v>1967</v>
      </c>
      <c r="M136">
        <f t="shared" si="10"/>
        <v>1899</v>
      </c>
    </row>
    <row r="137" spans="12:13" x14ac:dyDescent="0.25">
      <c r="L137">
        <f t="shared" si="9"/>
        <v>1968</v>
      </c>
      <c r="M137">
        <f t="shared" si="10"/>
        <v>1907</v>
      </c>
    </row>
    <row r="138" spans="12:13" x14ac:dyDescent="0.25">
      <c r="L138">
        <f t="shared" si="9"/>
        <v>1969</v>
      </c>
      <c r="M138">
        <f t="shared" si="10"/>
        <v>1914</v>
      </c>
    </row>
    <row r="139" spans="12:13" x14ac:dyDescent="0.25">
      <c r="L139">
        <f t="shared" si="9"/>
        <v>1970</v>
      </c>
      <c r="M139">
        <f t="shared" si="10"/>
        <v>1921</v>
      </c>
    </row>
    <row r="140" spans="12:13" x14ac:dyDescent="0.25">
      <c r="L140">
        <f t="shared" si="9"/>
        <v>1971</v>
      </c>
      <c r="M140">
        <f t="shared" si="10"/>
        <v>1929</v>
      </c>
    </row>
    <row r="141" spans="12:13" x14ac:dyDescent="0.25">
      <c r="L141">
        <f t="shared" si="9"/>
        <v>1972</v>
      </c>
      <c r="M141">
        <f t="shared" si="10"/>
        <v>1936</v>
      </c>
    </row>
    <row r="142" spans="12:13" x14ac:dyDescent="0.25">
      <c r="L142">
        <f t="shared" si="9"/>
        <v>1973</v>
      </c>
      <c r="M142">
        <f t="shared" si="10"/>
        <v>1944</v>
      </c>
    </row>
    <row r="143" spans="12:13" x14ac:dyDescent="0.25">
      <c r="L143">
        <f t="shared" si="9"/>
        <v>1974</v>
      </c>
      <c r="M143">
        <f t="shared" si="10"/>
        <v>1951</v>
      </c>
    </row>
    <row r="144" spans="12:13" x14ac:dyDescent="0.25">
      <c r="L144">
        <f t="shared" si="9"/>
        <v>1975</v>
      </c>
      <c r="M144">
        <f t="shared" si="10"/>
        <v>1958</v>
      </c>
    </row>
    <row r="145" spans="12:13" x14ac:dyDescent="0.25">
      <c r="L145">
        <f t="shared" si="9"/>
        <v>1976</v>
      </c>
      <c r="M145">
        <f t="shared" si="10"/>
        <v>1966</v>
      </c>
    </row>
    <row r="146" spans="12:13" x14ac:dyDescent="0.25">
      <c r="L146">
        <f t="shared" si="9"/>
        <v>1977</v>
      </c>
      <c r="M146">
        <f t="shared" si="10"/>
        <v>1973</v>
      </c>
    </row>
    <row r="147" spans="12:13" x14ac:dyDescent="0.25">
      <c r="L147">
        <f t="shared" si="9"/>
        <v>1978</v>
      </c>
      <c r="M147">
        <f t="shared" si="10"/>
        <v>1981</v>
      </c>
    </row>
    <row r="148" spans="12:13" x14ac:dyDescent="0.25">
      <c r="L148">
        <f t="shared" si="9"/>
        <v>1979</v>
      </c>
      <c r="M148">
        <f t="shared" si="10"/>
        <v>1988</v>
      </c>
    </row>
    <row r="149" spans="12:13" x14ac:dyDescent="0.25">
      <c r="L149">
        <f t="shared" si="9"/>
        <v>1980</v>
      </c>
      <c r="M149">
        <f t="shared" si="10"/>
        <v>1996</v>
      </c>
    </row>
    <row r="150" spans="12:13" x14ac:dyDescent="0.25">
      <c r="L150">
        <f t="shared" si="9"/>
        <v>1981</v>
      </c>
      <c r="M150">
        <f t="shared" si="10"/>
        <v>2003</v>
      </c>
    </row>
    <row r="151" spans="12:13" x14ac:dyDescent="0.25">
      <c r="L151">
        <f t="shared" si="9"/>
        <v>1982</v>
      </c>
      <c r="M151">
        <f t="shared" si="10"/>
        <v>2010</v>
      </c>
    </row>
    <row r="152" spans="12:13" x14ac:dyDescent="0.25">
      <c r="L152">
        <f t="shared" si="9"/>
        <v>1983</v>
      </c>
      <c r="M152">
        <f t="shared" si="10"/>
        <v>2018</v>
      </c>
    </row>
    <row r="153" spans="12:13" x14ac:dyDescent="0.25">
      <c r="L153">
        <f t="shared" si="9"/>
        <v>1984</v>
      </c>
      <c r="M153">
        <f t="shared" si="10"/>
        <v>2025</v>
      </c>
    </row>
    <row r="154" spans="12:13" x14ac:dyDescent="0.25">
      <c r="L154">
        <f t="shared" si="9"/>
        <v>1985</v>
      </c>
      <c r="M154">
        <f t="shared" si="10"/>
        <v>2033</v>
      </c>
    </row>
    <row r="155" spans="12:13" x14ac:dyDescent="0.25">
      <c r="L155">
        <f t="shared" si="9"/>
        <v>1986</v>
      </c>
      <c r="M155">
        <f t="shared" si="10"/>
        <v>2040</v>
      </c>
    </row>
    <row r="156" spans="12:13" x14ac:dyDescent="0.25">
      <c r="L156">
        <f t="shared" si="9"/>
        <v>1987</v>
      </c>
      <c r="M156">
        <f t="shared" si="10"/>
        <v>2047</v>
      </c>
    </row>
    <row r="157" spans="12:13" x14ac:dyDescent="0.25">
      <c r="L157">
        <f t="shared" si="9"/>
        <v>1988</v>
      </c>
      <c r="M157">
        <f t="shared" si="10"/>
        <v>2055</v>
      </c>
    </row>
    <row r="158" spans="12:13" x14ac:dyDescent="0.25">
      <c r="L158">
        <f t="shared" si="9"/>
        <v>1989</v>
      </c>
      <c r="M158">
        <f t="shared" si="10"/>
        <v>2062</v>
      </c>
    </row>
    <row r="159" spans="12:13" x14ac:dyDescent="0.25">
      <c r="L159">
        <f t="shared" si="9"/>
        <v>1990</v>
      </c>
      <c r="M159">
        <f t="shared" si="10"/>
        <v>2070</v>
      </c>
    </row>
    <row r="160" spans="12:13" x14ac:dyDescent="0.25">
      <c r="L160">
        <f t="shared" si="9"/>
        <v>1991</v>
      </c>
      <c r="M160">
        <f t="shared" si="10"/>
        <v>2077</v>
      </c>
    </row>
    <row r="161" spans="12:13" x14ac:dyDescent="0.25">
      <c r="L161">
        <f t="shared" si="9"/>
        <v>1992</v>
      </c>
      <c r="M161">
        <f t="shared" si="10"/>
        <v>2085</v>
      </c>
    </row>
    <row r="162" spans="12:13" x14ac:dyDescent="0.25">
      <c r="L162">
        <f t="shared" si="9"/>
        <v>1993</v>
      </c>
      <c r="M162">
        <f t="shared" si="10"/>
        <v>2092</v>
      </c>
    </row>
    <row r="163" spans="12:13" x14ac:dyDescent="0.25">
      <c r="L163">
        <f t="shared" si="9"/>
        <v>1994</v>
      </c>
      <c r="M163">
        <f t="shared" si="10"/>
        <v>2099</v>
      </c>
    </row>
    <row r="164" spans="12:13" x14ac:dyDescent="0.25">
      <c r="L164">
        <f t="shared" si="9"/>
        <v>1995</v>
      </c>
      <c r="M164">
        <f t="shared" si="10"/>
        <v>2107</v>
      </c>
    </row>
    <row r="165" spans="12:13" x14ac:dyDescent="0.25">
      <c r="L165">
        <f t="shared" si="9"/>
        <v>1996</v>
      </c>
      <c r="M165">
        <f t="shared" si="10"/>
        <v>2114</v>
      </c>
    </row>
    <row r="166" spans="12:13" x14ac:dyDescent="0.25">
      <c r="L166">
        <f t="shared" si="9"/>
        <v>1997</v>
      </c>
      <c r="M166">
        <f t="shared" si="10"/>
        <v>2122</v>
      </c>
    </row>
    <row r="167" spans="12:13" x14ac:dyDescent="0.25">
      <c r="L167">
        <f t="shared" si="9"/>
        <v>1998</v>
      </c>
      <c r="M167">
        <f t="shared" si="10"/>
        <v>2129</v>
      </c>
    </row>
    <row r="168" spans="12:13" x14ac:dyDescent="0.25">
      <c r="L168">
        <f t="shared" si="9"/>
        <v>1999</v>
      </c>
      <c r="M168">
        <f t="shared" si="10"/>
        <v>2136</v>
      </c>
    </row>
    <row r="169" spans="12:13" x14ac:dyDescent="0.25">
      <c r="L169">
        <f t="shared" si="9"/>
        <v>2000</v>
      </c>
      <c r="M169">
        <f t="shared" si="10"/>
        <v>2144</v>
      </c>
    </row>
    <row r="170" spans="12:13" x14ac:dyDescent="0.25">
      <c r="L170">
        <f t="shared" si="9"/>
        <v>2001</v>
      </c>
      <c r="M170">
        <f t="shared" si="10"/>
        <v>2151</v>
      </c>
    </row>
    <row r="171" spans="12:13" x14ac:dyDescent="0.25">
      <c r="L171">
        <f t="shared" si="9"/>
        <v>2002</v>
      </c>
      <c r="M171">
        <f t="shared" si="10"/>
        <v>2159</v>
      </c>
    </row>
    <row r="172" spans="12:13" x14ac:dyDescent="0.25">
      <c r="L172">
        <f t="shared" si="9"/>
        <v>2003</v>
      </c>
      <c r="M172">
        <f t="shared" si="10"/>
        <v>2166</v>
      </c>
    </row>
    <row r="173" spans="12:13" x14ac:dyDescent="0.25">
      <c r="L173">
        <f t="shared" si="9"/>
        <v>2004</v>
      </c>
      <c r="M173">
        <f t="shared" si="10"/>
        <v>2174</v>
      </c>
    </row>
    <row r="174" spans="12:13" x14ac:dyDescent="0.25">
      <c r="L174">
        <f t="shared" si="9"/>
        <v>2005</v>
      </c>
      <c r="M174">
        <f t="shared" si="10"/>
        <v>2181</v>
      </c>
    </row>
    <row r="175" spans="12:13" x14ac:dyDescent="0.25">
      <c r="L175">
        <f t="shared" si="9"/>
        <v>2006</v>
      </c>
      <c r="M175">
        <f t="shared" si="10"/>
        <v>2188</v>
      </c>
    </row>
    <row r="176" spans="12:13" x14ac:dyDescent="0.25">
      <c r="L176">
        <f t="shared" si="9"/>
        <v>2007</v>
      </c>
      <c r="M176">
        <f t="shared" si="10"/>
        <v>2196</v>
      </c>
    </row>
    <row r="177" spans="12:13" x14ac:dyDescent="0.25">
      <c r="L177">
        <f t="shared" si="9"/>
        <v>2008</v>
      </c>
      <c r="M177">
        <f t="shared" si="10"/>
        <v>2203</v>
      </c>
    </row>
    <row r="178" spans="12:13" x14ac:dyDescent="0.25">
      <c r="L178">
        <f t="shared" si="9"/>
        <v>2009</v>
      </c>
      <c r="M178">
        <f t="shared" si="10"/>
        <v>2211</v>
      </c>
    </row>
    <row r="179" spans="12:13" x14ac:dyDescent="0.25">
      <c r="L179">
        <f t="shared" si="9"/>
        <v>2010</v>
      </c>
      <c r="M179">
        <f t="shared" si="10"/>
        <v>2218</v>
      </c>
    </row>
    <row r="180" spans="12:13" x14ac:dyDescent="0.25">
      <c r="L180">
        <f t="shared" si="9"/>
        <v>2011</v>
      </c>
      <c r="M180">
        <f t="shared" si="10"/>
        <v>2226</v>
      </c>
    </row>
    <row r="181" spans="12:13" x14ac:dyDescent="0.25">
      <c r="L181">
        <f t="shared" si="9"/>
        <v>2012</v>
      </c>
      <c r="M181">
        <f t="shared" si="10"/>
        <v>2233</v>
      </c>
    </row>
    <row r="182" spans="12:13" x14ac:dyDescent="0.25">
      <c r="L182">
        <f t="shared" si="9"/>
        <v>2013</v>
      </c>
      <c r="M182">
        <f t="shared" si="10"/>
        <v>2240</v>
      </c>
    </row>
    <row r="183" spans="12:13" x14ac:dyDescent="0.25">
      <c r="L183">
        <f t="shared" si="9"/>
        <v>2014</v>
      </c>
      <c r="M183">
        <f t="shared" si="10"/>
        <v>2248</v>
      </c>
    </row>
    <row r="184" spans="12:13" x14ac:dyDescent="0.25">
      <c r="L184">
        <f t="shared" si="9"/>
        <v>2015</v>
      </c>
      <c r="M184">
        <f t="shared" si="10"/>
        <v>2255</v>
      </c>
    </row>
    <row r="185" spans="12:13" x14ac:dyDescent="0.25">
      <c r="L185">
        <f t="shared" si="9"/>
        <v>2016</v>
      </c>
      <c r="M185">
        <f t="shared" si="10"/>
        <v>2263</v>
      </c>
    </row>
    <row r="186" spans="12:13" x14ac:dyDescent="0.25">
      <c r="L186">
        <f t="shared" si="9"/>
        <v>2017</v>
      </c>
      <c r="M186">
        <f t="shared" si="10"/>
        <v>2270</v>
      </c>
    </row>
    <row r="187" spans="12:13" x14ac:dyDescent="0.25">
      <c r="L187">
        <f t="shared" si="9"/>
        <v>2018</v>
      </c>
      <c r="M187">
        <f t="shared" si="10"/>
        <v>2277</v>
      </c>
    </row>
    <row r="188" spans="12:13" x14ac:dyDescent="0.25">
      <c r="L188">
        <f t="shared" si="9"/>
        <v>2019</v>
      </c>
      <c r="M188">
        <f t="shared" si="10"/>
        <v>2285</v>
      </c>
    </row>
    <row r="189" spans="12:13" x14ac:dyDescent="0.25">
      <c r="L189">
        <f t="shared" si="9"/>
        <v>2020</v>
      </c>
      <c r="M189">
        <f t="shared" si="10"/>
        <v>2292</v>
      </c>
    </row>
    <row r="190" spans="12:13" x14ac:dyDescent="0.25">
      <c r="L190">
        <f t="shared" si="9"/>
        <v>2021</v>
      </c>
      <c r="M190">
        <f t="shared" si="10"/>
        <v>2300</v>
      </c>
    </row>
    <row r="191" spans="12:13" x14ac:dyDescent="0.25">
      <c r="L191">
        <f t="shared" si="9"/>
        <v>2022</v>
      </c>
      <c r="M191">
        <f t="shared" si="10"/>
        <v>2307</v>
      </c>
    </row>
    <row r="192" spans="12:13" x14ac:dyDescent="0.25">
      <c r="L192">
        <f t="shared" si="9"/>
        <v>2023</v>
      </c>
      <c r="M192">
        <f t="shared" si="10"/>
        <v>2315</v>
      </c>
    </row>
    <row r="193" spans="12:13" x14ac:dyDescent="0.25">
      <c r="L193">
        <f t="shared" si="9"/>
        <v>2024</v>
      </c>
      <c r="M193">
        <f t="shared" si="10"/>
        <v>2322</v>
      </c>
    </row>
    <row r="194" spans="12:13" x14ac:dyDescent="0.25">
      <c r="L194">
        <f t="shared" si="9"/>
        <v>2025</v>
      </c>
      <c r="M194">
        <f t="shared" si="10"/>
        <v>2329</v>
      </c>
    </row>
    <row r="195" spans="12:13" x14ac:dyDescent="0.25">
      <c r="L195">
        <f t="shared" si="9"/>
        <v>2026</v>
      </c>
      <c r="M195">
        <f t="shared" si="10"/>
        <v>2337</v>
      </c>
    </row>
    <row r="196" spans="12:13" x14ac:dyDescent="0.25">
      <c r="L196">
        <f t="shared" ref="L196:L259" si="11">L195+1</f>
        <v>2027</v>
      </c>
      <c r="M196">
        <f t="shared" ref="M196:M259" si="12">2500+ROUND((((L196-2048)*2500)/337),0)</f>
        <v>2344</v>
      </c>
    </row>
    <row r="197" spans="12:13" x14ac:dyDescent="0.25">
      <c r="L197">
        <f t="shared" si="11"/>
        <v>2028</v>
      </c>
      <c r="M197">
        <f t="shared" si="12"/>
        <v>2352</v>
      </c>
    </row>
    <row r="198" spans="12:13" x14ac:dyDescent="0.25">
      <c r="L198">
        <f t="shared" si="11"/>
        <v>2029</v>
      </c>
      <c r="M198">
        <f t="shared" si="12"/>
        <v>2359</v>
      </c>
    </row>
    <row r="199" spans="12:13" x14ac:dyDescent="0.25">
      <c r="L199">
        <f t="shared" si="11"/>
        <v>2030</v>
      </c>
      <c r="M199">
        <f t="shared" si="12"/>
        <v>2366</v>
      </c>
    </row>
    <row r="200" spans="12:13" x14ac:dyDescent="0.25">
      <c r="L200">
        <f t="shared" si="11"/>
        <v>2031</v>
      </c>
      <c r="M200">
        <f t="shared" si="12"/>
        <v>2374</v>
      </c>
    </row>
    <row r="201" spans="12:13" x14ac:dyDescent="0.25">
      <c r="L201">
        <f t="shared" si="11"/>
        <v>2032</v>
      </c>
      <c r="M201">
        <f t="shared" si="12"/>
        <v>2381</v>
      </c>
    </row>
    <row r="202" spans="12:13" x14ac:dyDescent="0.25">
      <c r="L202">
        <f t="shared" si="11"/>
        <v>2033</v>
      </c>
      <c r="M202">
        <f t="shared" si="12"/>
        <v>2389</v>
      </c>
    </row>
    <row r="203" spans="12:13" x14ac:dyDescent="0.25">
      <c r="L203">
        <f t="shared" si="11"/>
        <v>2034</v>
      </c>
      <c r="M203">
        <f t="shared" si="12"/>
        <v>2396</v>
      </c>
    </row>
    <row r="204" spans="12:13" x14ac:dyDescent="0.25">
      <c r="L204">
        <f t="shared" si="11"/>
        <v>2035</v>
      </c>
      <c r="M204">
        <f t="shared" si="12"/>
        <v>2404</v>
      </c>
    </row>
    <row r="205" spans="12:13" x14ac:dyDescent="0.25">
      <c r="L205">
        <f t="shared" si="11"/>
        <v>2036</v>
      </c>
      <c r="M205">
        <f t="shared" si="12"/>
        <v>2411</v>
      </c>
    </row>
    <row r="206" spans="12:13" x14ac:dyDescent="0.25">
      <c r="L206">
        <f t="shared" si="11"/>
        <v>2037</v>
      </c>
      <c r="M206">
        <f t="shared" si="12"/>
        <v>2418</v>
      </c>
    </row>
    <row r="207" spans="12:13" x14ac:dyDescent="0.25">
      <c r="L207">
        <f t="shared" si="11"/>
        <v>2038</v>
      </c>
      <c r="M207">
        <f t="shared" si="12"/>
        <v>2426</v>
      </c>
    </row>
    <row r="208" spans="12:13" x14ac:dyDescent="0.25">
      <c r="L208">
        <f t="shared" si="11"/>
        <v>2039</v>
      </c>
      <c r="M208">
        <f t="shared" si="12"/>
        <v>2433</v>
      </c>
    </row>
    <row r="209" spans="12:13" x14ac:dyDescent="0.25">
      <c r="L209">
        <f t="shared" si="11"/>
        <v>2040</v>
      </c>
      <c r="M209">
        <f t="shared" si="12"/>
        <v>2441</v>
      </c>
    </row>
    <row r="210" spans="12:13" x14ac:dyDescent="0.25">
      <c r="L210">
        <f t="shared" si="11"/>
        <v>2041</v>
      </c>
      <c r="M210">
        <f t="shared" si="12"/>
        <v>2448</v>
      </c>
    </row>
    <row r="211" spans="12:13" x14ac:dyDescent="0.25">
      <c r="L211">
        <f t="shared" si="11"/>
        <v>2042</v>
      </c>
      <c r="M211">
        <f t="shared" si="12"/>
        <v>2455</v>
      </c>
    </row>
    <row r="212" spans="12:13" x14ac:dyDescent="0.25">
      <c r="L212">
        <f t="shared" si="11"/>
        <v>2043</v>
      </c>
      <c r="M212">
        <f t="shared" si="12"/>
        <v>2463</v>
      </c>
    </row>
    <row r="213" spans="12:13" x14ac:dyDescent="0.25">
      <c r="L213">
        <f t="shared" si="11"/>
        <v>2044</v>
      </c>
      <c r="M213">
        <f t="shared" si="12"/>
        <v>2470</v>
      </c>
    </row>
    <row r="214" spans="12:13" x14ac:dyDescent="0.25">
      <c r="L214">
        <f t="shared" si="11"/>
        <v>2045</v>
      </c>
      <c r="M214">
        <f t="shared" si="12"/>
        <v>2478</v>
      </c>
    </row>
    <row r="215" spans="12:13" x14ac:dyDescent="0.25">
      <c r="L215">
        <f t="shared" si="11"/>
        <v>2046</v>
      </c>
      <c r="M215">
        <f t="shared" si="12"/>
        <v>2485</v>
      </c>
    </row>
    <row r="216" spans="12:13" x14ac:dyDescent="0.25">
      <c r="L216">
        <f t="shared" si="11"/>
        <v>2047</v>
      </c>
      <c r="M216">
        <f t="shared" si="12"/>
        <v>2493</v>
      </c>
    </row>
    <row r="217" spans="12:13" x14ac:dyDescent="0.25">
      <c r="L217">
        <f t="shared" si="11"/>
        <v>2048</v>
      </c>
      <c r="M217">
        <f t="shared" si="12"/>
        <v>2500</v>
      </c>
    </row>
    <row r="218" spans="12:13" x14ac:dyDescent="0.25">
      <c r="L218">
        <f t="shared" si="11"/>
        <v>2049</v>
      </c>
      <c r="M218">
        <f t="shared" si="12"/>
        <v>2507</v>
      </c>
    </row>
    <row r="219" spans="12:13" x14ac:dyDescent="0.25">
      <c r="L219">
        <f t="shared" si="11"/>
        <v>2050</v>
      </c>
      <c r="M219">
        <f t="shared" si="12"/>
        <v>2515</v>
      </c>
    </row>
    <row r="220" spans="12:13" x14ac:dyDescent="0.25">
      <c r="L220">
        <f t="shared" si="11"/>
        <v>2051</v>
      </c>
      <c r="M220">
        <f t="shared" si="12"/>
        <v>2522</v>
      </c>
    </row>
    <row r="221" spans="12:13" x14ac:dyDescent="0.25">
      <c r="L221">
        <f t="shared" si="11"/>
        <v>2052</v>
      </c>
      <c r="M221">
        <f t="shared" si="12"/>
        <v>2530</v>
      </c>
    </row>
    <row r="222" spans="12:13" x14ac:dyDescent="0.25">
      <c r="L222">
        <f t="shared" si="11"/>
        <v>2053</v>
      </c>
      <c r="M222">
        <f t="shared" si="12"/>
        <v>2537</v>
      </c>
    </row>
    <row r="223" spans="12:13" x14ac:dyDescent="0.25">
      <c r="L223">
        <f t="shared" si="11"/>
        <v>2054</v>
      </c>
      <c r="M223">
        <f t="shared" si="12"/>
        <v>2545</v>
      </c>
    </row>
    <row r="224" spans="12:13" x14ac:dyDescent="0.25">
      <c r="L224">
        <f t="shared" si="11"/>
        <v>2055</v>
      </c>
      <c r="M224">
        <f t="shared" si="12"/>
        <v>2552</v>
      </c>
    </row>
    <row r="225" spans="12:13" x14ac:dyDescent="0.25">
      <c r="L225">
        <f t="shared" si="11"/>
        <v>2056</v>
      </c>
      <c r="M225">
        <f t="shared" si="12"/>
        <v>2559</v>
      </c>
    </row>
    <row r="226" spans="12:13" x14ac:dyDescent="0.25">
      <c r="L226">
        <f t="shared" si="11"/>
        <v>2057</v>
      </c>
      <c r="M226">
        <f t="shared" si="12"/>
        <v>2567</v>
      </c>
    </row>
    <row r="227" spans="12:13" x14ac:dyDescent="0.25">
      <c r="L227">
        <f t="shared" si="11"/>
        <v>2058</v>
      </c>
      <c r="M227">
        <f t="shared" si="12"/>
        <v>2574</v>
      </c>
    </row>
    <row r="228" spans="12:13" x14ac:dyDescent="0.25">
      <c r="L228">
        <f t="shared" si="11"/>
        <v>2059</v>
      </c>
      <c r="M228">
        <f t="shared" si="12"/>
        <v>2582</v>
      </c>
    </row>
    <row r="229" spans="12:13" x14ac:dyDescent="0.25">
      <c r="L229">
        <f t="shared" si="11"/>
        <v>2060</v>
      </c>
      <c r="M229">
        <f t="shared" si="12"/>
        <v>2589</v>
      </c>
    </row>
    <row r="230" spans="12:13" x14ac:dyDescent="0.25">
      <c r="L230">
        <f t="shared" si="11"/>
        <v>2061</v>
      </c>
      <c r="M230">
        <f t="shared" si="12"/>
        <v>2596</v>
      </c>
    </row>
    <row r="231" spans="12:13" x14ac:dyDescent="0.25">
      <c r="L231">
        <f t="shared" si="11"/>
        <v>2062</v>
      </c>
      <c r="M231">
        <f t="shared" si="12"/>
        <v>2604</v>
      </c>
    </row>
    <row r="232" spans="12:13" x14ac:dyDescent="0.25">
      <c r="L232">
        <f t="shared" si="11"/>
        <v>2063</v>
      </c>
      <c r="M232">
        <f t="shared" si="12"/>
        <v>2611</v>
      </c>
    </row>
    <row r="233" spans="12:13" x14ac:dyDescent="0.25">
      <c r="L233">
        <f t="shared" si="11"/>
        <v>2064</v>
      </c>
      <c r="M233">
        <f t="shared" si="12"/>
        <v>2619</v>
      </c>
    </row>
    <row r="234" spans="12:13" x14ac:dyDescent="0.25">
      <c r="L234">
        <f t="shared" si="11"/>
        <v>2065</v>
      </c>
      <c r="M234">
        <f t="shared" si="12"/>
        <v>2626</v>
      </c>
    </row>
    <row r="235" spans="12:13" x14ac:dyDescent="0.25">
      <c r="L235">
        <f t="shared" si="11"/>
        <v>2066</v>
      </c>
      <c r="M235">
        <f t="shared" si="12"/>
        <v>2634</v>
      </c>
    </row>
    <row r="236" spans="12:13" x14ac:dyDescent="0.25">
      <c r="L236">
        <f t="shared" si="11"/>
        <v>2067</v>
      </c>
      <c r="M236">
        <f t="shared" si="12"/>
        <v>2641</v>
      </c>
    </row>
    <row r="237" spans="12:13" x14ac:dyDescent="0.25">
      <c r="L237">
        <f t="shared" si="11"/>
        <v>2068</v>
      </c>
      <c r="M237">
        <f t="shared" si="12"/>
        <v>2648</v>
      </c>
    </row>
    <row r="238" spans="12:13" x14ac:dyDescent="0.25">
      <c r="L238">
        <f t="shared" si="11"/>
        <v>2069</v>
      </c>
      <c r="M238">
        <f t="shared" si="12"/>
        <v>2656</v>
      </c>
    </row>
    <row r="239" spans="12:13" x14ac:dyDescent="0.25">
      <c r="L239">
        <f t="shared" si="11"/>
        <v>2070</v>
      </c>
      <c r="M239">
        <f t="shared" si="12"/>
        <v>2663</v>
      </c>
    </row>
    <row r="240" spans="12:13" x14ac:dyDescent="0.25">
      <c r="L240">
        <f t="shared" si="11"/>
        <v>2071</v>
      </c>
      <c r="M240">
        <f t="shared" si="12"/>
        <v>2671</v>
      </c>
    </row>
    <row r="241" spans="12:13" x14ac:dyDescent="0.25">
      <c r="L241">
        <f t="shared" si="11"/>
        <v>2072</v>
      </c>
      <c r="M241">
        <f t="shared" si="12"/>
        <v>2678</v>
      </c>
    </row>
    <row r="242" spans="12:13" x14ac:dyDescent="0.25">
      <c r="L242">
        <f t="shared" si="11"/>
        <v>2073</v>
      </c>
      <c r="M242">
        <f t="shared" si="12"/>
        <v>2685</v>
      </c>
    </row>
    <row r="243" spans="12:13" x14ac:dyDescent="0.25">
      <c r="L243">
        <f t="shared" si="11"/>
        <v>2074</v>
      </c>
      <c r="M243">
        <f t="shared" si="12"/>
        <v>2693</v>
      </c>
    </row>
    <row r="244" spans="12:13" x14ac:dyDescent="0.25">
      <c r="L244">
        <f t="shared" si="11"/>
        <v>2075</v>
      </c>
      <c r="M244">
        <f t="shared" si="12"/>
        <v>2700</v>
      </c>
    </row>
    <row r="245" spans="12:13" x14ac:dyDescent="0.25">
      <c r="L245">
        <f t="shared" si="11"/>
        <v>2076</v>
      </c>
      <c r="M245">
        <f t="shared" si="12"/>
        <v>2708</v>
      </c>
    </row>
    <row r="246" spans="12:13" x14ac:dyDescent="0.25">
      <c r="L246">
        <f t="shared" si="11"/>
        <v>2077</v>
      </c>
      <c r="M246">
        <f t="shared" si="12"/>
        <v>2715</v>
      </c>
    </row>
    <row r="247" spans="12:13" x14ac:dyDescent="0.25">
      <c r="L247">
        <f t="shared" si="11"/>
        <v>2078</v>
      </c>
      <c r="M247">
        <f t="shared" si="12"/>
        <v>2723</v>
      </c>
    </row>
    <row r="248" spans="12:13" x14ac:dyDescent="0.25">
      <c r="L248">
        <f t="shared" si="11"/>
        <v>2079</v>
      </c>
      <c r="M248">
        <f t="shared" si="12"/>
        <v>2730</v>
      </c>
    </row>
    <row r="249" spans="12:13" x14ac:dyDescent="0.25">
      <c r="L249">
        <f t="shared" si="11"/>
        <v>2080</v>
      </c>
      <c r="M249">
        <f t="shared" si="12"/>
        <v>2737</v>
      </c>
    </row>
    <row r="250" spans="12:13" x14ac:dyDescent="0.25">
      <c r="L250">
        <f t="shared" si="11"/>
        <v>2081</v>
      </c>
      <c r="M250">
        <f t="shared" si="12"/>
        <v>2745</v>
      </c>
    </row>
    <row r="251" spans="12:13" x14ac:dyDescent="0.25">
      <c r="L251">
        <f t="shared" si="11"/>
        <v>2082</v>
      </c>
      <c r="M251">
        <f t="shared" si="12"/>
        <v>2752</v>
      </c>
    </row>
    <row r="252" spans="12:13" x14ac:dyDescent="0.25">
      <c r="L252">
        <f t="shared" si="11"/>
        <v>2083</v>
      </c>
      <c r="M252">
        <f t="shared" si="12"/>
        <v>2760</v>
      </c>
    </row>
    <row r="253" spans="12:13" x14ac:dyDescent="0.25">
      <c r="L253">
        <f t="shared" si="11"/>
        <v>2084</v>
      </c>
      <c r="M253">
        <f t="shared" si="12"/>
        <v>2767</v>
      </c>
    </row>
    <row r="254" spans="12:13" x14ac:dyDescent="0.25">
      <c r="L254">
        <f t="shared" si="11"/>
        <v>2085</v>
      </c>
      <c r="M254">
        <f t="shared" si="12"/>
        <v>2774</v>
      </c>
    </row>
    <row r="255" spans="12:13" x14ac:dyDescent="0.25">
      <c r="L255">
        <f t="shared" si="11"/>
        <v>2086</v>
      </c>
      <c r="M255">
        <f t="shared" si="12"/>
        <v>2782</v>
      </c>
    </row>
    <row r="256" spans="12:13" x14ac:dyDescent="0.25">
      <c r="L256">
        <f t="shared" si="11"/>
        <v>2087</v>
      </c>
      <c r="M256">
        <f t="shared" si="12"/>
        <v>2789</v>
      </c>
    </row>
    <row r="257" spans="12:13" x14ac:dyDescent="0.25">
      <c r="L257">
        <f t="shared" si="11"/>
        <v>2088</v>
      </c>
      <c r="M257">
        <f t="shared" si="12"/>
        <v>2797</v>
      </c>
    </row>
    <row r="258" spans="12:13" x14ac:dyDescent="0.25">
      <c r="L258">
        <f t="shared" si="11"/>
        <v>2089</v>
      </c>
      <c r="M258">
        <f t="shared" si="12"/>
        <v>2804</v>
      </c>
    </row>
    <row r="259" spans="12:13" x14ac:dyDescent="0.25">
      <c r="L259">
        <f t="shared" si="11"/>
        <v>2090</v>
      </c>
      <c r="M259">
        <f t="shared" si="12"/>
        <v>2812</v>
      </c>
    </row>
    <row r="260" spans="12:13" x14ac:dyDescent="0.25">
      <c r="L260">
        <f t="shared" ref="L260:L323" si="13">L259+1</f>
        <v>2091</v>
      </c>
      <c r="M260">
        <f t="shared" ref="M260:M323" si="14">2500+ROUND((((L260-2048)*2500)/337),0)</f>
        <v>2819</v>
      </c>
    </row>
    <row r="261" spans="12:13" x14ac:dyDescent="0.25">
      <c r="L261">
        <f t="shared" si="13"/>
        <v>2092</v>
      </c>
      <c r="M261">
        <f t="shared" si="14"/>
        <v>2826</v>
      </c>
    </row>
    <row r="262" spans="12:13" x14ac:dyDescent="0.25">
      <c r="L262">
        <f t="shared" si="13"/>
        <v>2093</v>
      </c>
      <c r="M262">
        <f t="shared" si="14"/>
        <v>2834</v>
      </c>
    </row>
    <row r="263" spans="12:13" x14ac:dyDescent="0.25">
      <c r="L263">
        <f t="shared" si="13"/>
        <v>2094</v>
      </c>
      <c r="M263">
        <f t="shared" si="14"/>
        <v>2841</v>
      </c>
    </row>
    <row r="264" spans="12:13" x14ac:dyDescent="0.25">
      <c r="L264">
        <f t="shared" si="13"/>
        <v>2095</v>
      </c>
      <c r="M264">
        <f t="shared" si="14"/>
        <v>2849</v>
      </c>
    </row>
    <row r="265" spans="12:13" x14ac:dyDescent="0.25">
      <c r="L265">
        <f t="shared" si="13"/>
        <v>2096</v>
      </c>
      <c r="M265">
        <f t="shared" si="14"/>
        <v>2856</v>
      </c>
    </row>
    <row r="266" spans="12:13" x14ac:dyDescent="0.25">
      <c r="L266">
        <f t="shared" si="13"/>
        <v>2097</v>
      </c>
      <c r="M266">
        <f t="shared" si="14"/>
        <v>2864</v>
      </c>
    </row>
    <row r="267" spans="12:13" x14ac:dyDescent="0.25">
      <c r="L267">
        <f t="shared" si="13"/>
        <v>2098</v>
      </c>
      <c r="M267">
        <f t="shared" si="14"/>
        <v>2871</v>
      </c>
    </row>
    <row r="268" spans="12:13" x14ac:dyDescent="0.25">
      <c r="L268">
        <f t="shared" si="13"/>
        <v>2099</v>
      </c>
      <c r="M268">
        <f t="shared" si="14"/>
        <v>2878</v>
      </c>
    </row>
    <row r="269" spans="12:13" x14ac:dyDescent="0.25">
      <c r="L269">
        <f t="shared" si="13"/>
        <v>2100</v>
      </c>
      <c r="M269">
        <f t="shared" si="14"/>
        <v>2886</v>
      </c>
    </row>
    <row r="270" spans="12:13" x14ac:dyDescent="0.25">
      <c r="L270">
        <f t="shared" si="13"/>
        <v>2101</v>
      </c>
      <c r="M270">
        <f t="shared" si="14"/>
        <v>2893</v>
      </c>
    </row>
    <row r="271" spans="12:13" x14ac:dyDescent="0.25">
      <c r="L271">
        <f t="shared" si="13"/>
        <v>2102</v>
      </c>
      <c r="M271">
        <f t="shared" si="14"/>
        <v>2901</v>
      </c>
    </row>
    <row r="272" spans="12:13" x14ac:dyDescent="0.25">
      <c r="L272">
        <f t="shared" si="13"/>
        <v>2103</v>
      </c>
      <c r="M272">
        <f t="shared" si="14"/>
        <v>2908</v>
      </c>
    </row>
    <row r="273" spans="12:13" x14ac:dyDescent="0.25">
      <c r="L273">
        <f t="shared" si="13"/>
        <v>2104</v>
      </c>
      <c r="M273">
        <f t="shared" si="14"/>
        <v>2915</v>
      </c>
    </row>
    <row r="274" spans="12:13" x14ac:dyDescent="0.25">
      <c r="L274">
        <f t="shared" si="13"/>
        <v>2105</v>
      </c>
      <c r="M274">
        <f t="shared" si="14"/>
        <v>2923</v>
      </c>
    </row>
    <row r="275" spans="12:13" x14ac:dyDescent="0.25">
      <c r="L275">
        <f t="shared" si="13"/>
        <v>2106</v>
      </c>
      <c r="M275">
        <f t="shared" si="14"/>
        <v>2930</v>
      </c>
    </row>
    <row r="276" spans="12:13" x14ac:dyDescent="0.25">
      <c r="L276">
        <f t="shared" si="13"/>
        <v>2107</v>
      </c>
      <c r="M276">
        <f t="shared" si="14"/>
        <v>2938</v>
      </c>
    </row>
    <row r="277" spans="12:13" x14ac:dyDescent="0.25">
      <c r="L277">
        <f t="shared" si="13"/>
        <v>2108</v>
      </c>
      <c r="M277">
        <f t="shared" si="14"/>
        <v>2945</v>
      </c>
    </row>
    <row r="278" spans="12:13" x14ac:dyDescent="0.25">
      <c r="L278">
        <f t="shared" si="13"/>
        <v>2109</v>
      </c>
      <c r="M278">
        <f t="shared" si="14"/>
        <v>2953</v>
      </c>
    </row>
    <row r="279" spans="12:13" x14ac:dyDescent="0.25">
      <c r="L279">
        <f t="shared" si="13"/>
        <v>2110</v>
      </c>
      <c r="M279">
        <f t="shared" si="14"/>
        <v>2960</v>
      </c>
    </row>
    <row r="280" spans="12:13" x14ac:dyDescent="0.25">
      <c r="L280">
        <f t="shared" si="13"/>
        <v>2111</v>
      </c>
      <c r="M280">
        <f t="shared" si="14"/>
        <v>2967</v>
      </c>
    </row>
    <row r="281" spans="12:13" x14ac:dyDescent="0.25">
      <c r="L281">
        <f t="shared" si="13"/>
        <v>2112</v>
      </c>
      <c r="M281">
        <f t="shared" si="14"/>
        <v>2975</v>
      </c>
    </row>
    <row r="282" spans="12:13" x14ac:dyDescent="0.25">
      <c r="L282">
        <f t="shared" si="13"/>
        <v>2113</v>
      </c>
      <c r="M282">
        <f t="shared" si="14"/>
        <v>2982</v>
      </c>
    </row>
    <row r="283" spans="12:13" x14ac:dyDescent="0.25">
      <c r="L283">
        <f t="shared" si="13"/>
        <v>2114</v>
      </c>
      <c r="M283">
        <f t="shared" si="14"/>
        <v>2990</v>
      </c>
    </row>
    <row r="284" spans="12:13" x14ac:dyDescent="0.25">
      <c r="L284">
        <f t="shared" si="13"/>
        <v>2115</v>
      </c>
      <c r="M284">
        <f t="shared" si="14"/>
        <v>2997</v>
      </c>
    </row>
    <row r="285" spans="12:13" x14ac:dyDescent="0.25">
      <c r="L285">
        <f t="shared" si="13"/>
        <v>2116</v>
      </c>
      <c r="M285">
        <f t="shared" si="14"/>
        <v>3004</v>
      </c>
    </row>
    <row r="286" spans="12:13" x14ac:dyDescent="0.25">
      <c r="L286">
        <f t="shared" si="13"/>
        <v>2117</v>
      </c>
      <c r="M286">
        <f t="shared" si="14"/>
        <v>3012</v>
      </c>
    </row>
    <row r="287" spans="12:13" x14ac:dyDescent="0.25">
      <c r="L287">
        <f t="shared" si="13"/>
        <v>2118</v>
      </c>
      <c r="M287">
        <f t="shared" si="14"/>
        <v>3019</v>
      </c>
    </row>
    <row r="288" spans="12:13" x14ac:dyDescent="0.25">
      <c r="L288">
        <f t="shared" si="13"/>
        <v>2119</v>
      </c>
      <c r="M288">
        <f t="shared" si="14"/>
        <v>3027</v>
      </c>
    </row>
    <row r="289" spans="12:13" x14ac:dyDescent="0.25">
      <c r="L289">
        <f t="shared" si="13"/>
        <v>2120</v>
      </c>
      <c r="M289">
        <f t="shared" si="14"/>
        <v>3034</v>
      </c>
    </row>
    <row r="290" spans="12:13" x14ac:dyDescent="0.25">
      <c r="L290">
        <f t="shared" si="13"/>
        <v>2121</v>
      </c>
      <c r="M290">
        <f t="shared" si="14"/>
        <v>3042</v>
      </c>
    </row>
    <row r="291" spans="12:13" x14ac:dyDescent="0.25">
      <c r="L291">
        <f t="shared" si="13"/>
        <v>2122</v>
      </c>
      <c r="M291">
        <f t="shared" si="14"/>
        <v>3049</v>
      </c>
    </row>
    <row r="292" spans="12:13" x14ac:dyDescent="0.25">
      <c r="L292">
        <f t="shared" si="13"/>
        <v>2123</v>
      </c>
      <c r="M292">
        <f t="shared" si="14"/>
        <v>3056</v>
      </c>
    </row>
    <row r="293" spans="12:13" x14ac:dyDescent="0.25">
      <c r="L293">
        <f t="shared" si="13"/>
        <v>2124</v>
      </c>
      <c r="M293">
        <f t="shared" si="14"/>
        <v>3064</v>
      </c>
    </row>
    <row r="294" spans="12:13" x14ac:dyDescent="0.25">
      <c r="L294">
        <f t="shared" si="13"/>
        <v>2125</v>
      </c>
      <c r="M294">
        <f t="shared" si="14"/>
        <v>3071</v>
      </c>
    </row>
    <row r="295" spans="12:13" x14ac:dyDescent="0.25">
      <c r="L295">
        <f t="shared" si="13"/>
        <v>2126</v>
      </c>
      <c r="M295">
        <f t="shared" si="14"/>
        <v>3079</v>
      </c>
    </row>
    <row r="296" spans="12:13" x14ac:dyDescent="0.25">
      <c r="L296">
        <f t="shared" si="13"/>
        <v>2127</v>
      </c>
      <c r="M296">
        <f t="shared" si="14"/>
        <v>3086</v>
      </c>
    </row>
    <row r="297" spans="12:13" x14ac:dyDescent="0.25">
      <c r="L297">
        <f t="shared" si="13"/>
        <v>2128</v>
      </c>
      <c r="M297">
        <f t="shared" si="14"/>
        <v>3093</v>
      </c>
    </row>
    <row r="298" spans="12:13" x14ac:dyDescent="0.25">
      <c r="L298">
        <f t="shared" si="13"/>
        <v>2129</v>
      </c>
      <c r="M298">
        <f t="shared" si="14"/>
        <v>3101</v>
      </c>
    </row>
    <row r="299" spans="12:13" x14ac:dyDescent="0.25">
      <c r="L299">
        <f t="shared" si="13"/>
        <v>2130</v>
      </c>
      <c r="M299">
        <f t="shared" si="14"/>
        <v>3108</v>
      </c>
    </row>
    <row r="300" spans="12:13" x14ac:dyDescent="0.25">
      <c r="L300">
        <f t="shared" si="13"/>
        <v>2131</v>
      </c>
      <c r="M300">
        <f t="shared" si="14"/>
        <v>3116</v>
      </c>
    </row>
    <row r="301" spans="12:13" x14ac:dyDescent="0.25">
      <c r="L301">
        <f t="shared" si="13"/>
        <v>2132</v>
      </c>
      <c r="M301">
        <f t="shared" si="14"/>
        <v>3123</v>
      </c>
    </row>
    <row r="302" spans="12:13" x14ac:dyDescent="0.25">
      <c r="L302">
        <f t="shared" si="13"/>
        <v>2133</v>
      </c>
      <c r="M302">
        <f t="shared" si="14"/>
        <v>3131</v>
      </c>
    </row>
    <row r="303" spans="12:13" x14ac:dyDescent="0.25">
      <c r="L303">
        <f t="shared" si="13"/>
        <v>2134</v>
      </c>
      <c r="M303">
        <f t="shared" si="14"/>
        <v>3138</v>
      </c>
    </row>
    <row r="304" spans="12:13" x14ac:dyDescent="0.25">
      <c r="L304">
        <f t="shared" si="13"/>
        <v>2135</v>
      </c>
      <c r="M304">
        <f t="shared" si="14"/>
        <v>3145</v>
      </c>
    </row>
    <row r="305" spans="12:13" x14ac:dyDescent="0.25">
      <c r="L305">
        <f t="shared" si="13"/>
        <v>2136</v>
      </c>
      <c r="M305">
        <f t="shared" si="14"/>
        <v>3153</v>
      </c>
    </row>
    <row r="306" spans="12:13" x14ac:dyDescent="0.25">
      <c r="L306">
        <f t="shared" si="13"/>
        <v>2137</v>
      </c>
      <c r="M306">
        <f t="shared" si="14"/>
        <v>3160</v>
      </c>
    </row>
    <row r="307" spans="12:13" x14ac:dyDescent="0.25">
      <c r="L307">
        <f t="shared" si="13"/>
        <v>2138</v>
      </c>
      <c r="M307">
        <f t="shared" si="14"/>
        <v>3168</v>
      </c>
    </row>
    <row r="308" spans="12:13" x14ac:dyDescent="0.25">
      <c r="L308">
        <f t="shared" si="13"/>
        <v>2139</v>
      </c>
      <c r="M308">
        <f t="shared" si="14"/>
        <v>3175</v>
      </c>
    </row>
    <row r="309" spans="12:13" x14ac:dyDescent="0.25">
      <c r="L309">
        <f t="shared" si="13"/>
        <v>2140</v>
      </c>
      <c r="M309">
        <f t="shared" si="14"/>
        <v>3182</v>
      </c>
    </row>
    <row r="310" spans="12:13" x14ac:dyDescent="0.25">
      <c r="L310">
        <f t="shared" si="13"/>
        <v>2141</v>
      </c>
      <c r="M310">
        <f t="shared" si="14"/>
        <v>3190</v>
      </c>
    </row>
    <row r="311" spans="12:13" x14ac:dyDescent="0.25">
      <c r="L311">
        <f t="shared" si="13"/>
        <v>2142</v>
      </c>
      <c r="M311">
        <f t="shared" si="14"/>
        <v>3197</v>
      </c>
    </row>
    <row r="312" spans="12:13" x14ac:dyDescent="0.25">
      <c r="L312">
        <f t="shared" si="13"/>
        <v>2143</v>
      </c>
      <c r="M312">
        <f t="shared" si="14"/>
        <v>3205</v>
      </c>
    </row>
    <row r="313" spans="12:13" x14ac:dyDescent="0.25">
      <c r="L313">
        <f t="shared" si="13"/>
        <v>2144</v>
      </c>
      <c r="M313">
        <f t="shared" si="14"/>
        <v>3212</v>
      </c>
    </row>
    <row r="314" spans="12:13" x14ac:dyDescent="0.25">
      <c r="L314">
        <f t="shared" si="13"/>
        <v>2145</v>
      </c>
      <c r="M314">
        <f t="shared" si="14"/>
        <v>3220</v>
      </c>
    </row>
    <row r="315" spans="12:13" x14ac:dyDescent="0.25">
      <c r="L315">
        <f t="shared" si="13"/>
        <v>2146</v>
      </c>
      <c r="M315">
        <f t="shared" si="14"/>
        <v>3227</v>
      </c>
    </row>
    <row r="316" spans="12:13" x14ac:dyDescent="0.25">
      <c r="L316">
        <f t="shared" si="13"/>
        <v>2147</v>
      </c>
      <c r="M316">
        <f t="shared" si="14"/>
        <v>3234</v>
      </c>
    </row>
    <row r="317" spans="12:13" x14ac:dyDescent="0.25">
      <c r="L317">
        <f t="shared" si="13"/>
        <v>2148</v>
      </c>
      <c r="M317">
        <f t="shared" si="14"/>
        <v>3242</v>
      </c>
    </row>
    <row r="318" spans="12:13" x14ac:dyDescent="0.25">
      <c r="L318">
        <f t="shared" si="13"/>
        <v>2149</v>
      </c>
      <c r="M318">
        <f t="shared" si="14"/>
        <v>3249</v>
      </c>
    </row>
    <row r="319" spans="12:13" x14ac:dyDescent="0.25">
      <c r="L319">
        <f t="shared" si="13"/>
        <v>2150</v>
      </c>
      <c r="M319">
        <f t="shared" si="14"/>
        <v>3257</v>
      </c>
    </row>
    <row r="320" spans="12:13" x14ac:dyDescent="0.25">
      <c r="L320">
        <f t="shared" si="13"/>
        <v>2151</v>
      </c>
      <c r="M320">
        <f t="shared" si="14"/>
        <v>3264</v>
      </c>
    </row>
    <row r="321" spans="12:13" x14ac:dyDescent="0.25">
      <c r="L321">
        <f t="shared" si="13"/>
        <v>2152</v>
      </c>
      <c r="M321">
        <f t="shared" si="14"/>
        <v>3272</v>
      </c>
    </row>
    <row r="322" spans="12:13" x14ac:dyDescent="0.25">
      <c r="L322">
        <f t="shared" si="13"/>
        <v>2153</v>
      </c>
      <c r="M322">
        <f t="shared" si="14"/>
        <v>3279</v>
      </c>
    </row>
    <row r="323" spans="12:13" x14ac:dyDescent="0.25">
      <c r="L323">
        <f t="shared" si="13"/>
        <v>2154</v>
      </c>
      <c r="M323">
        <f t="shared" si="14"/>
        <v>3286</v>
      </c>
    </row>
    <row r="324" spans="12:13" x14ac:dyDescent="0.25">
      <c r="L324">
        <f t="shared" ref="L324:L336" si="15">L323+1</f>
        <v>2155</v>
      </c>
      <c r="M324">
        <f t="shared" ref="M324:M336" si="16">2500+ROUND((((L324-2048)*2500)/337),0)</f>
        <v>3294</v>
      </c>
    </row>
    <row r="325" spans="12:13" x14ac:dyDescent="0.25">
      <c r="L325">
        <f t="shared" si="15"/>
        <v>2156</v>
      </c>
      <c r="M325">
        <f t="shared" si="16"/>
        <v>3301</v>
      </c>
    </row>
    <row r="326" spans="12:13" x14ac:dyDescent="0.25">
      <c r="L326">
        <f t="shared" si="15"/>
        <v>2157</v>
      </c>
      <c r="M326">
        <f t="shared" si="16"/>
        <v>3309</v>
      </c>
    </row>
    <row r="327" spans="12:13" x14ac:dyDescent="0.25">
      <c r="L327">
        <f t="shared" si="15"/>
        <v>2158</v>
      </c>
      <c r="M327">
        <f t="shared" si="16"/>
        <v>3316</v>
      </c>
    </row>
    <row r="328" spans="12:13" x14ac:dyDescent="0.25">
      <c r="L328">
        <f t="shared" si="15"/>
        <v>2159</v>
      </c>
      <c r="M328">
        <f t="shared" si="16"/>
        <v>3323</v>
      </c>
    </row>
    <row r="329" spans="12:13" x14ac:dyDescent="0.25">
      <c r="L329">
        <f t="shared" si="15"/>
        <v>2160</v>
      </c>
      <c r="M329">
        <f t="shared" si="16"/>
        <v>3331</v>
      </c>
    </row>
    <row r="330" spans="12:13" x14ac:dyDescent="0.25">
      <c r="L330">
        <f t="shared" si="15"/>
        <v>2161</v>
      </c>
      <c r="M330">
        <f t="shared" si="16"/>
        <v>3338</v>
      </c>
    </row>
    <row r="331" spans="12:13" x14ac:dyDescent="0.25">
      <c r="L331">
        <f t="shared" si="15"/>
        <v>2162</v>
      </c>
      <c r="M331">
        <f t="shared" si="16"/>
        <v>3346</v>
      </c>
    </row>
    <row r="332" spans="12:13" x14ac:dyDescent="0.25">
      <c r="L332">
        <f t="shared" si="15"/>
        <v>2163</v>
      </c>
      <c r="M332">
        <f t="shared" si="16"/>
        <v>3353</v>
      </c>
    </row>
    <row r="333" spans="12:13" x14ac:dyDescent="0.25">
      <c r="L333">
        <f t="shared" si="15"/>
        <v>2164</v>
      </c>
      <c r="M333">
        <f t="shared" si="16"/>
        <v>3361</v>
      </c>
    </row>
    <row r="334" spans="12:13" x14ac:dyDescent="0.25">
      <c r="L334">
        <f t="shared" si="15"/>
        <v>2165</v>
      </c>
      <c r="M334">
        <f t="shared" si="16"/>
        <v>3368</v>
      </c>
    </row>
    <row r="335" spans="12:13" x14ac:dyDescent="0.25">
      <c r="L335">
        <f t="shared" si="15"/>
        <v>2166</v>
      </c>
      <c r="M335">
        <f t="shared" si="16"/>
        <v>3375</v>
      </c>
    </row>
    <row r="336" spans="12:13" x14ac:dyDescent="0.25">
      <c r="L336">
        <f t="shared" si="15"/>
        <v>2167</v>
      </c>
      <c r="M336">
        <f t="shared" si="16"/>
        <v>3383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ED82-D377-452B-98DC-3515CED81A81}">
  <dimension ref="A1:B8"/>
  <sheetViews>
    <sheetView workbookViewId="0">
      <selection activeCell="H9" sqref="H9"/>
    </sheetView>
  </sheetViews>
  <sheetFormatPr defaultRowHeight="15" x14ac:dyDescent="0.25"/>
  <sheetData>
    <row r="1" spans="1:2" x14ac:dyDescent="0.25">
      <c r="A1" t="s">
        <v>208</v>
      </c>
      <c r="B1" t="s">
        <v>209</v>
      </c>
    </row>
    <row r="2" spans="1:2" x14ac:dyDescent="0.25">
      <c r="A2" t="s">
        <v>204</v>
      </c>
      <c r="B2" t="s">
        <v>205</v>
      </c>
    </row>
    <row r="3" spans="1:2" x14ac:dyDescent="0.25">
      <c r="A3" t="s">
        <v>206</v>
      </c>
      <c r="B3" t="s">
        <v>207</v>
      </c>
    </row>
    <row r="4" spans="1:2" x14ac:dyDescent="0.25">
      <c r="A4" t="s">
        <v>213</v>
      </c>
      <c r="B4" t="s">
        <v>215</v>
      </c>
    </row>
    <row r="5" spans="1:2" x14ac:dyDescent="0.25">
      <c r="A5" t="s">
        <v>212</v>
      </c>
      <c r="B5" t="s">
        <v>214</v>
      </c>
    </row>
    <row r="6" spans="1:2" x14ac:dyDescent="0.25">
      <c r="A6" t="s">
        <v>394</v>
      </c>
      <c r="B6" t="s">
        <v>395</v>
      </c>
    </row>
    <row r="7" spans="1:2" x14ac:dyDescent="0.25">
      <c r="A7" t="s">
        <v>210</v>
      </c>
      <c r="B7" t="s">
        <v>396</v>
      </c>
    </row>
    <row r="8" spans="1:2" x14ac:dyDescent="0.25">
      <c r="A8" t="s">
        <v>211</v>
      </c>
      <c r="B8" t="s">
        <v>396</v>
      </c>
    </row>
  </sheetData>
  <sortState xmlns:xlrd2="http://schemas.microsoft.com/office/spreadsheetml/2017/richdata2" ref="A1:D8">
    <sortCondition ref="A1:A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8"/>
  <sheetViews>
    <sheetView topLeftCell="A9" zoomScale="130" zoomScaleNormal="130" workbookViewId="0">
      <selection activeCell="A9" sqref="A9"/>
    </sheetView>
  </sheetViews>
  <sheetFormatPr defaultRowHeight="15" x14ac:dyDescent="0.25"/>
  <cols>
    <col min="1" max="1" width="41.42578125" style="2" customWidth="1"/>
    <col min="3" max="4" width="31.140625" customWidth="1"/>
    <col min="5" max="5" width="31.140625" style="12" customWidth="1"/>
  </cols>
  <sheetData>
    <row r="1" spans="1:5" ht="15.75" thickBot="1" x14ac:dyDescent="0.3">
      <c r="A1" s="23" t="s">
        <v>391</v>
      </c>
      <c r="B1" s="21" t="s">
        <v>88</v>
      </c>
      <c r="C1" s="24"/>
      <c r="D1" s="24"/>
      <c r="E1" s="25"/>
    </row>
    <row r="2" spans="1:5" x14ac:dyDescent="0.25">
      <c r="B2" t="s">
        <v>48</v>
      </c>
      <c r="C2" t="s">
        <v>118</v>
      </c>
      <c r="E2" s="12" t="s">
        <v>88</v>
      </c>
    </row>
    <row r="3" spans="1:5" x14ac:dyDescent="0.25">
      <c r="B3" t="s">
        <v>49</v>
      </c>
      <c r="C3" t="s">
        <v>119</v>
      </c>
      <c r="E3" s="12" t="s">
        <v>88</v>
      </c>
    </row>
    <row r="4" spans="1:5" x14ac:dyDescent="0.25">
      <c r="B4" s="13" t="s">
        <v>19</v>
      </c>
      <c r="C4" t="s">
        <v>65</v>
      </c>
      <c r="E4" s="12" t="s">
        <v>88</v>
      </c>
    </row>
    <row r="5" spans="1:5" x14ac:dyDescent="0.25">
      <c r="B5" s="13" t="s">
        <v>20</v>
      </c>
      <c r="C5" t="s">
        <v>66</v>
      </c>
      <c r="E5" s="12" t="s">
        <v>88</v>
      </c>
    </row>
    <row r="6" spans="1:5" x14ac:dyDescent="0.25">
      <c r="B6" s="13" t="s">
        <v>21</v>
      </c>
      <c r="C6" t="s">
        <v>67</v>
      </c>
      <c r="E6" s="12" t="s">
        <v>88</v>
      </c>
    </row>
    <row r="7" spans="1:5" x14ac:dyDescent="0.25">
      <c r="B7" s="13" t="s">
        <v>22</v>
      </c>
      <c r="C7" t="s">
        <v>68</v>
      </c>
      <c r="E7" s="12" t="s">
        <v>88</v>
      </c>
    </row>
    <row r="8" spans="1:5" x14ac:dyDescent="0.25">
      <c r="B8" s="13" t="s">
        <v>23</v>
      </c>
      <c r="C8" t="s">
        <v>121</v>
      </c>
      <c r="E8" s="12" t="s">
        <v>88</v>
      </c>
    </row>
    <row r="9" spans="1:5" x14ac:dyDescent="0.25">
      <c r="B9" s="13" t="s">
        <v>24</v>
      </c>
      <c r="C9" t="s">
        <v>69</v>
      </c>
      <c r="E9" s="12" t="s">
        <v>88</v>
      </c>
    </row>
    <row r="10" spans="1:5" x14ac:dyDescent="0.25">
      <c r="A10" s="22" t="s">
        <v>393</v>
      </c>
      <c r="B10" s="13" t="s">
        <v>38</v>
      </c>
      <c r="C10" t="s">
        <v>114</v>
      </c>
      <c r="E10" s="12" t="s">
        <v>88</v>
      </c>
    </row>
    <row r="11" spans="1:5" x14ac:dyDescent="0.25">
      <c r="A11" s="22" t="s">
        <v>393</v>
      </c>
      <c r="B11" s="13" t="s">
        <v>39</v>
      </c>
      <c r="C11" t="s">
        <v>115</v>
      </c>
      <c r="E11" s="12" t="s">
        <v>88</v>
      </c>
    </row>
    <row r="12" spans="1:5" x14ac:dyDescent="0.25">
      <c r="A12" s="22" t="s">
        <v>393</v>
      </c>
      <c r="B12" s="13" t="s">
        <v>113</v>
      </c>
      <c r="C12" t="s">
        <v>116</v>
      </c>
      <c r="E12" s="12" t="s">
        <v>88</v>
      </c>
    </row>
    <row r="13" spans="1:5" x14ac:dyDescent="0.25">
      <c r="A13" s="22" t="s">
        <v>393</v>
      </c>
      <c r="B13" s="13" t="s">
        <v>40</v>
      </c>
      <c r="C13" t="s">
        <v>117</v>
      </c>
      <c r="E13" s="12" t="s">
        <v>88</v>
      </c>
    </row>
    <row r="14" spans="1:5" x14ac:dyDescent="0.25">
      <c r="B14" s="13" t="s">
        <v>50</v>
      </c>
      <c r="C14" t="s">
        <v>70</v>
      </c>
      <c r="E14" s="12" t="s">
        <v>88</v>
      </c>
    </row>
    <row r="15" spans="1:5" x14ac:dyDescent="0.25">
      <c r="B15" s="13" t="s">
        <v>51</v>
      </c>
      <c r="C15" t="s">
        <v>71</v>
      </c>
      <c r="E15" s="12" t="s">
        <v>88</v>
      </c>
    </row>
    <row r="16" spans="1:5" x14ac:dyDescent="0.25">
      <c r="B16" s="13" t="s">
        <v>52</v>
      </c>
      <c r="C16" t="s">
        <v>72</v>
      </c>
      <c r="E16" s="12" t="s">
        <v>88</v>
      </c>
    </row>
    <row r="17" spans="1:5" x14ac:dyDescent="0.25">
      <c r="B17" s="13" t="s">
        <v>55</v>
      </c>
      <c r="C17" t="s">
        <v>75</v>
      </c>
      <c r="E17" s="12" t="s">
        <v>88</v>
      </c>
    </row>
    <row r="18" spans="1:5" x14ac:dyDescent="0.25">
      <c r="B18" s="13" t="s">
        <v>56</v>
      </c>
      <c r="C18" t="s">
        <v>76</v>
      </c>
      <c r="E18" s="12" t="s">
        <v>88</v>
      </c>
    </row>
    <row r="19" spans="1:5" x14ac:dyDescent="0.25">
      <c r="B19" s="13" t="s">
        <v>57</v>
      </c>
      <c r="C19" t="s">
        <v>77</v>
      </c>
      <c r="E19" s="12" t="s">
        <v>88</v>
      </c>
    </row>
    <row r="20" spans="1:5" x14ac:dyDescent="0.25">
      <c r="B20" s="13" t="s">
        <v>59</v>
      </c>
      <c r="C20" t="s">
        <v>79</v>
      </c>
      <c r="E20" s="12" t="s">
        <v>88</v>
      </c>
    </row>
    <row r="21" spans="1:5" x14ac:dyDescent="0.25">
      <c r="B21" s="13" t="s">
        <v>60</v>
      </c>
      <c r="C21" t="s">
        <v>80</v>
      </c>
      <c r="E21" s="12" t="s">
        <v>88</v>
      </c>
    </row>
    <row r="22" spans="1:5" x14ac:dyDescent="0.25">
      <c r="A22" s="2" t="s">
        <v>392</v>
      </c>
      <c r="B22" s="13" t="s">
        <v>61</v>
      </c>
      <c r="C22" t="s">
        <v>81</v>
      </c>
      <c r="E22" s="12" t="s">
        <v>88</v>
      </c>
    </row>
    <row r="23" spans="1:5" x14ac:dyDescent="0.25">
      <c r="B23" s="13" t="s">
        <v>12</v>
      </c>
      <c r="C23" t="s">
        <v>82</v>
      </c>
      <c r="E23" s="12" t="s">
        <v>88</v>
      </c>
    </row>
    <row r="24" spans="1:5" x14ac:dyDescent="0.25">
      <c r="B24" s="13" t="s">
        <v>63</v>
      </c>
      <c r="C24" t="s">
        <v>83</v>
      </c>
      <c r="E24" s="12" t="s">
        <v>88</v>
      </c>
    </row>
    <row r="25" spans="1:5" x14ac:dyDescent="0.25">
      <c r="B25" s="13" t="s">
        <v>64</v>
      </c>
      <c r="C25" t="s">
        <v>84</v>
      </c>
      <c r="E25" s="12" t="s">
        <v>88</v>
      </c>
    </row>
    <row r="27" spans="1:5" ht="15.75" thickBot="1" x14ac:dyDescent="0.3">
      <c r="A27" s="23" t="s">
        <v>151</v>
      </c>
      <c r="B27" s="21"/>
      <c r="C27" s="21"/>
      <c r="D27" s="21"/>
      <c r="E27" s="26"/>
    </row>
    <row r="28" spans="1:5" x14ac:dyDescent="0.25">
      <c r="B28" s="13" t="s">
        <v>53</v>
      </c>
      <c r="C28" t="s">
        <v>73</v>
      </c>
      <c r="E28" s="12" t="s">
        <v>151</v>
      </c>
    </row>
    <row r="29" spans="1:5" x14ac:dyDescent="0.25">
      <c r="B29" s="13" t="s">
        <v>54</v>
      </c>
      <c r="C29" t="s">
        <v>74</v>
      </c>
      <c r="E29" s="12" t="s">
        <v>151</v>
      </c>
    </row>
    <row r="30" spans="1:5" x14ac:dyDescent="0.25">
      <c r="B30" s="13" t="s">
        <v>58</v>
      </c>
      <c r="C30" t="s">
        <v>78</v>
      </c>
      <c r="E30" s="12" t="s">
        <v>151</v>
      </c>
    </row>
    <row r="32" spans="1:5" ht="15.75" thickBot="1" x14ac:dyDescent="0.3">
      <c r="A32" s="23"/>
      <c r="B32" s="27" t="s">
        <v>0</v>
      </c>
      <c r="C32" s="21"/>
      <c r="D32" s="21"/>
      <c r="E32" s="26"/>
    </row>
    <row r="33" spans="1:5" x14ac:dyDescent="0.25">
      <c r="B33" s="6" t="s">
        <v>4</v>
      </c>
    </row>
    <row r="34" spans="1:5" x14ac:dyDescent="0.25">
      <c r="B34" s="6" t="s">
        <v>9</v>
      </c>
      <c r="C34" t="s">
        <v>122</v>
      </c>
      <c r="E34" s="12" t="s">
        <v>0</v>
      </c>
    </row>
    <row r="35" spans="1:5" x14ac:dyDescent="0.25">
      <c r="B35" s="6" t="s">
        <v>10</v>
      </c>
      <c r="C35" t="s">
        <v>123</v>
      </c>
      <c r="E35" s="12" t="s">
        <v>0</v>
      </c>
    </row>
    <row r="36" spans="1:5" x14ac:dyDescent="0.25">
      <c r="B36" s="6" t="s">
        <v>11</v>
      </c>
      <c r="C36" t="s">
        <v>124</v>
      </c>
      <c r="E36" s="12" t="s">
        <v>0</v>
      </c>
    </row>
    <row r="37" spans="1:5" x14ac:dyDescent="0.25">
      <c r="B37" s="6" t="s">
        <v>62</v>
      </c>
      <c r="C37" t="s">
        <v>125</v>
      </c>
      <c r="E37" s="12" t="s">
        <v>0</v>
      </c>
    </row>
    <row r="38" spans="1:5" x14ac:dyDescent="0.25">
      <c r="B38" s="6" t="s">
        <v>13</v>
      </c>
      <c r="C38" t="s">
        <v>126</v>
      </c>
      <c r="E38" s="12" t="s">
        <v>0</v>
      </c>
    </row>
    <row r="39" spans="1:5" x14ac:dyDescent="0.25">
      <c r="B39" s="6" t="s">
        <v>14</v>
      </c>
      <c r="C39" t="s">
        <v>127</v>
      </c>
      <c r="E39" s="12" t="s">
        <v>0</v>
      </c>
    </row>
    <row r="40" spans="1:5" x14ac:dyDescent="0.25">
      <c r="B40" s="6" t="s">
        <v>25</v>
      </c>
      <c r="C40" t="s">
        <v>128</v>
      </c>
      <c r="E40" s="12" t="s">
        <v>0</v>
      </c>
    </row>
    <row r="41" spans="1:5" x14ac:dyDescent="0.25">
      <c r="B41" s="6" t="s">
        <v>26</v>
      </c>
      <c r="C41" t="s">
        <v>129</v>
      </c>
      <c r="E41" s="12" t="s">
        <v>0</v>
      </c>
    </row>
    <row r="42" spans="1:5" x14ac:dyDescent="0.25">
      <c r="B42" s="8" t="s">
        <v>27</v>
      </c>
      <c r="C42" t="s">
        <v>130</v>
      </c>
      <c r="E42" s="12" t="s">
        <v>0</v>
      </c>
    </row>
    <row r="44" spans="1:5" ht="15.75" thickBot="1" x14ac:dyDescent="0.3">
      <c r="A44" s="23"/>
      <c r="B44" s="27" t="s">
        <v>1</v>
      </c>
      <c r="C44" s="21"/>
      <c r="D44" s="21"/>
      <c r="E44" s="26"/>
    </row>
    <row r="45" spans="1:5" x14ac:dyDescent="0.25">
      <c r="B45" s="7" t="s">
        <v>5</v>
      </c>
      <c r="E45" s="12" t="s">
        <v>1</v>
      </c>
    </row>
    <row r="46" spans="1:5" x14ac:dyDescent="0.25">
      <c r="B46" s="7" t="s">
        <v>6</v>
      </c>
      <c r="E46" s="12" t="s">
        <v>1</v>
      </c>
    </row>
    <row r="47" spans="1:5" x14ac:dyDescent="0.25">
      <c r="B47" s="7" t="s">
        <v>28</v>
      </c>
      <c r="C47" t="s">
        <v>85</v>
      </c>
      <c r="E47" s="12" t="s">
        <v>1</v>
      </c>
    </row>
    <row r="48" spans="1:5" x14ac:dyDescent="0.25">
      <c r="B48" s="7" t="s">
        <v>29</v>
      </c>
      <c r="C48" t="s">
        <v>131</v>
      </c>
      <c r="E48" s="12" t="s">
        <v>1</v>
      </c>
    </row>
    <row r="49" spans="1:5" x14ac:dyDescent="0.25">
      <c r="B49" s="7" t="s">
        <v>30</v>
      </c>
      <c r="C49" t="s">
        <v>132</v>
      </c>
      <c r="E49" s="12" t="s">
        <v>1</v>
      </c>
    </row>
    <row r="50" spans="1:5" x14ac:dyDescent="0.25">
      <c r="B50" s="7" t="s">
        <v>31</v>
      </c>
      <c r="C50" t="s">
        <v>133</v>
      </c>
      <c r="E50" s="12" t="s">
        <v>1</v>
      </c>
    </row>
    <row r="51" spans="1:5" x14ac:dyDescent="0.25">
      <c r="B51" s="3" t="s">
        <v>32</v>
      </c>
      <c r="C51" t="s">
        <v>134</v>
      </c>
      <c r="E51" s="12" t="s">
        <v>1</v>
      </c>
    </row>
    <row r="52" spans="1:5" x14ac:dyDescent="0.25">
      <c r="B52" s="7" t="s">
        <v>33</v>
      </c>
      <c r="C52" t="s">
        <v>135</v>
      </c>
      <c r="E52" s="12" t="s">
        <v>1</v>
      </c>
    </row>
    <row r="53" spans="1:5" x14ac:dyDescent="0.25">
      <c r="B53" s="7" t="s">
        <v>34</v>
      </c>
      <c r="C53" t="s">
        <v>136</v>
      </c>
      <c r="E53" s="12" t="s">
        <v>1</v>
      </c>
    </row>
    <row r="54" spans="1:5" x14ac:dyDescent="0.25">
      <c r="B54" s="9" t="s">
        <v>35</v>
      </c>
      <c r="C54" t="s">
        <v>137</v>
      </c>
      <c r="E54" s="12" t="s">
        <v>1</v>
      </c>
    </row>
    <row r="56" spans="1:5" ht="15.75" thickBot="1" x14ac:dyDescent="0.3">
      <c r="A56" s="23"/>
      <c r="B56" s="27" t="s">
        <v>2</v>
      </c>
      <c r="C56" s="21"/>
      <c r="D56" s="21"/>
      <c r="E56" s="26"/>
    </row>
    <row r="57" spans="1:5" x14ac:dyDescent="0.25">
      <c r="B57" s="6" t="s">
        <v>15</v>
      </c>
      <c r="C57" t="s">
        <v>138</v>
      </c>
      <c r="E57" s="12" t="s">
        <v>2</v>
      </c>
    </row>
    <row r="58" spans="1:5" x14ac:dyDescent="0.25">
      <c r="B58" s="6" t="s">
        <v>16</v>
      </c>
      <c r="C58" t="s">
        <v>139</v>
      </c>
      <c r="E58" s="12" t="s">
        <v>2</v>
      </c>
    </row>
    <row r="59" spans="1:5" x14ac:dyDescent="0.25">
      <c r="B59" s="6" t="s">
        <v>17</v>
      </c>
      <c r="C59" t="s">
        <v>86</v>
      </c>
      <c r="E59" s="12" t="s">
        <v>2</v>
      </c>
    </row>
    <row r="60" spans="1:5" x14ac:dyDescent="0.25">
      <c r="B60" s="6" t="s">
        <v>18</v>
      </c>
      <c r="C60" t="s">
        <v>140</v>
      </c>
      <c r="E60" s="12" t="s">
        <v>2</v>
      </c>
    </row>
    <row r="61" spans="1:5" x14ac:dyDescent="0.25">
      <c r="B61" s="6" t="s">
        <v>36</v>
      </c>
      <c r="C61" t="s">
        <v>141</v>
      </c>
      <c r="E61" s="12" t="s">
        <v>2</v>
      </c>
    </row>
    <row r="62" spans="1:5" x14ac:dyDescent="0.25">
      <c r="B62" s="6" t="s">
        <v>37</v>
      </c>
      <c r="C62" t="s">
        <v>142</v>
      </c>
      <c r="E62" s="12" t="s">
        <v>2</v>
      </c>
    </row>
    <row r="63" spans="1:5" x14ac:dyDescent="0.25">
      <c r="B63" s="6" t="s">
        <v>38</v>
      </c>
      <c r="C63" t="s">
        <v>114</v>
      </c>
      <c r="E63" s="12" t="s">
        <v>2</v>
      </c>
    </row>
    <row r="64" spans="1:5" x14ac:dyDescent="0.25">
      <c r="B64" s="6" t="s">
        <v>39</v>
      </c>
      <c r="C64" t="s">
        <v>115</v>
      </c>
      <c r="E64" s="12" t="s">
        <v>2</v>
      </c>
    </row>
    <row r="65" spans="1:5" x14ac:dyDescent="0.25">
      <c r="B65" s="6" t="s">
        <v>113</v>
      </c>
      <c r="C65" t="s">
        <v>116</v>
      </c>
      <c r="E65" s="12" t="s">
        <v>2</v>
      </c>
    </row>
    <row r="66" spans="1:5" x14ac:dyDescent="0.25">
      <c r="B66" s="8" t="s">
        <v>40</v>
      </c>
      <c r="C66" t="s">
        <v>117</v>
      </c>
      <c r="E66" s="12" t="s">
        <v>2</v>
      </c>
    </row>
    <row r="68" spans="1:5" ht="15.75" thickBot="1" x14ac:dyDescent="0.3">
      <c r="A68" s="23"/>
      <c r="B68" s="27" t="s">
        <v>3</v>
      </c>
      <c r="C68" s="21"/>
      <c r="D68" s="21"/>
      <c r="E68" s="26"/>
    </row>
    <row r="69" spans="1:5" x14ac:dyDescent="0.25">
      <c r="B69" s="7" t="s">
        <v>6</v>
      </c>
      <c r="E69" s="12" t="s">
        <v>3</v>
      </c>
    </row>
    <row r="70" spans="1:5" x14ac:dyDescent="0.25">
      <c r="B70" s="7" t="s">
        <v>41</v>
      </c>
      <c r="C70" t="s">
        <v>143</v>
      </c>
      <c r="E70" s="12" t="s">
        <v>3</v>
      </c>
    </row>
    <row r="71" spans="1:5" x14ac:dyDescent="0.25">
      <c r="B71" s="7" t="s">
        <v>42</v>
      </c>
      <c r="C71" t="s">
        <v>144</v>
      </c>
      <c r="E71" s="12" t="s">
        <v>3</v>
      </c>
    </row>
    <row r="72" spans="1:5" x14ac:dyDescent="0.25">
      <c r="B72" s="7" t="s">
        <v>87</v>
      </c>
      <c r="C72" t="s">
        <v>145</v>
      </c>
      <c r="E72" s="12" t="s">
        <v>3</v>
      </c>
    </row>
    <row r="73" spans="1:5" x14ac:dyDescent="0.25">
      <c r="B73" s="7" t="s">
        <v>7</v>
      </c>
      <c r="E73" s="12" t="s">
        <v>3</v>
      </c>
    </row>
    <row r="74" spans="1:5" x14ac:dyDescent="0.25">
      <c r="B74" s="7" t="s">
        <v>43</v>
      </c>
      <c r="C74" t="s">
        <v>146</v>
      </c>
      <c r="E74" s="12" t="s">
        <v>3</v>
      </c>
    </row>
    <row r="75" spans="1:5" x14ac:dyDescent="0.25">
      <c r="B75" s="7" t="s">
        <v>44</v>
      </c>
      <c r="C75" t="s">
        <v>147</v>
      </c>
      <c r="E75" s="12" t="s">
        <v>3</v>
      </c>
    </row>
    <row r="76" spans="1:5" x14ac:dyDescent="0.25">
      <c r="B76" s="7" t="s">
        <v>45</v>
      </c>
      <c r="C76" t="s">
        <v>148</v>
      </c>
      <c r="E76" s="12" t="s">
        <v>3</v>
      </c>
    </row>
    <row r="77" spans="1:5" x14ac:dyDescent="0.25">
      <c r="B77" s="7" t="s">
        <v>46</v>
      </c>
      <c r="C77" t="s">
        <v>149</v>
      </c>
      <c r="E77" s="12" t="s">
        <v>3</v>
      </c>
    </row>
    <row r="78" spans="1:5" x14ac:dyDescent="0.25">
      <c r="B78" s="9" t="s">
        <v>47</v>
      </c>
      <c r="C78" t="s">
        <v>150</v>
      </c>
      <c r="E78" s="12" t="s">
        <v>3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B6E6-1DDA-4906-A528-A74A03ABA53A}">
  <dimension ref="A1:Q28"/>
  <sheetViews>
    <sheetView workbookViewId="0">
      <selection activeCell="H29" sqref="H29"/>
    </sheetView>
  </sheetViews>
  <sheetFormatPr defaultRowHeight="15" x14ac:dyDescent="0.25"/>
  <sheetData>
    <row r="1" spans="1:17" x14ac:dyDescent="0.25">
      <c r="A1" t="s">
        <v>217</v>
      </c>
      <c r="F1" t="s">
        <v>220</v>
      </c>
      <c r="G1" t="s">
        <v>221</v>
      </c>
    </row>
    <row r="2" spans="1:17" x14ac:dyDescent="0.25">
      <c r="A2" t="s">
        <v>218</v>
      </c>
      <c r="B2" t="s">
        <v>219</v>
      </c>
      <c r="D2">
        <v>196.85039</v>
      </c>
      <c r="E2">
        <v>3740.1574799999999</v>
      </c>
      <c r="F2">
        <f>E2-D2</f>
        <v>3543.3070899999998</v>
      </c>
      <c r="G2">
        <f>25.4*(F2/1000)</f>
        <v>90.000000085999986</v>
      </c>
      <c r="N2">
        <v>5693.3070900000002</v>
      </c>
    </row>
    <row r="3" spans="1:17" x14ac:dyDescent="0.25">
      <c r="D3">
        <v>2952.7559099999999</v>
      </c>
      <c r="E3">
        <v>196.85039</v>
      </c>
      <c r="F3">
        <f>D3-E3</f>
        <v>2755.9055199999998</v>
      </c>
      <c r="G3">
        <f>25.4*(F3/1000)</f>
        <v>70.000000207999989</v>
      </c>
    </row>
    <row r="4" spans="1:17" x14ac:dyDescent="0.25">
      <c r="P4">
        <v>329.92</v>
      </c>
      <c r="Q4">
        <f>(P4-P5)/2</f>
        <v>7.873500000000007</v>
      </c>
    </row>
    <row r="5" spans="1:17" x14ac:dyDescent="0.25">
      <c r="C5" t="s">
        <v>222</v>
      </c>
      <c r="D5">
        <v>54.61</v>
      </c>
      <c r="E5">
        <v>161.29</v>
      </c>
      <c r="F5">
        <f>E5-D5</f>
        <v>106.67999999999999</v>
      </c>
      <c r="G5">
        <f>D5+90</f>
        <v>144.61000000000001</v>
      </c>
      <c r="H5">
        <f>G5-D5</f>
        <v>90.000000000000014</v>
      </c>
      <c r="P5">
        <v>314.173</v>
      </c>
    </row>
    <row r="6" spans="1:17" x14ac:dyDescent="0.25">
      <c r="C6" t="s">
        <v>223</v>
      </c>
      <c r="D6">
        <v>41.91</v>
      </c>
      <c r="E6">
        <v>123.19</v>
      </c>
      <c r="F6">
        <f>E6-D6</f>
        <v>81.28</v>
      </c>
      <c r="G6">
        <f>D6+70</f>
        <v>111.91</v>
      </c>
      <c r="H6">
        <f>G6-D6</f>
        <v>70</v>
      </c>
    </row>
    <row r="8" spans="1:17" x14ac:dyDescent="0.25">
      <c r="K8" t="s">
        <v>231</v>
      </c>
    </row>
    <row r="9" spans="1:17" x14ac:dyDescent="0.25">
      <c r="K9">
        <v>1.375</v>
      </c>
    </row>
    <row r="10" spans="1:17" x14ac:dyDescent="0.25">
      <c r="A10" t="s">
        <v>224</v>
      </c>
      <c r="H10" t="s">
        <v>221</v>
      </c>
      <c r="K10">
        <v>1.3</v>
      </c>
      <c r="L10">
        <f>K10-K9</f>
        <v>-7.4999999999999956E-2</v>
      </c>
      <c r="M10">
        <f>L10*25.4</f>
        <v>-1.9049999999999987</v>
      </c>
    </row>
    <row r="11" spans="1:17" x14ac:dyDescent="0.25">
      <c r="A11" t="s">
        <v>225</v>
      </c>
      <c r="B11" t="s">
        <v>226</v>
      </c>
      <c r="G11">
        <v>-1.905</v>
      </c>
    </row>
    <row r="12" spans="1:17" x14ac:dyDescent="0.25">
      <c r="A12" t="s">
        <v>227</v>
      </c>
      <c r="B12" t="s">
        <v>228</v>
      </c>
      <c r="G12">
        <v>-0.63500000000000001</v>
      </c>
      <c r="H12">
        <f>G12-G11</f>
        <v>1.27</v>
      </c>
      <c r="I12">
        <f>H12/25.4</f>
        <v>0.05</v>
      </c>
      <c r="K12" t="s">
        <v>232</v>
      </c>
    </row>
    <row r="13" spans="1:17" x14ac:dyDescent="0.25">
      <c r="A13" t="s">
        <v>229</v>
      </c>
      <c r="G13">
        <v>0.63500000000000001</v>
      </c>
      <c r="H13">
        <f>G13-G12</f>
        <v>1.27</v>
      </c>
      <c r="I13">
        <f>H13/25.4</f>
        <v>0.05</v>
      </c>
      <c r="K13" t="s">
        <v>233</v>
      </c>
    </row>
    <row r="14" spans="1:17" x14ac:dyDescent="0.25">
      <c r="A14" t="s">
        <v>230</v>
      </c>
      <c r="G14">
        <v>1.905</v>
      </c>
      <c r="H14">
        <f>G14-G13</f>
        <v>1.27</v>
      </c>
      <c r="I14">
        <f>H14/25.4</f>
        <v>0.05</v>
      </c>
    </row>
    <row r="16" spans="1:17" x14ac:dyDescent="0.25">
      <c r="G16">
        <v>114.3</v>
      </c>
    </row>
    <row r="17" spans="7:14" x14ac:dyDescent="0.25">
      <c r="G17">
        <v>115.57</v>
      </c>
      <c r="H17">
        <f>G17-G16</f>
        <v>1.269999999999996</v>
      </c>
      <c r="K17" t="s">
        <v>234</v>
      </c>
    </row>
    <row r="18" spans="7:14" x14ac:dyDescent="0.25">
      <c r="K18">
        <v>5.08</v>
      </c>
      <c r="L18" t="s">
        <v>221</v>
      </c>
      <c r="M18">
        <f>K18/25.4</f>
        <v>0.2</v>
      </c>
      <c r="N18" t="s">
        <v>235</v>
      </c>
    </row>
    <row r="19" spans="7:14" x14ac:dyDescent="0.25">
      <c r="K19">
        <v>27.305</v>
      </c>
      <c r="L19" t="s">
        <v>221</v>
      </c>
      <c r="M19">
        <f>K19/25.4</f>
        <v>1.075</v>
      </c>
      <c r="N19" t="s">
        <v>235</v>
      </c>
    </row>
    <row r="21" spans="7:14" x14ac:dyDescent="0.25">
      <c r="J21" t="s">
        <v>222</v>
      </c>
      <c r="K21">
        <v>-0.9</v>
      </c>
      <c r="L21">
        <f>K21-M18</f>
        <v>-1.1000000000000001</v>
      </c>
    </row>
    <row r="22" spans="7:14" x14ac:dyDescent="0.25">
      <c r="J22" t="s">
        <v>223</v>
      </c>
      <c r="K22">
        <v>-0.1</v>
      </c>
      <c r="L22">
        <f>K22-M19</f>
        <v>-1.175</v>
      </c>
    </row>
    <row r="28" spans="7:14" x14ac:dyDescent="0.25">
      <c r="H28">
        <f>(1.85-1.275)/2</f>
        <v>0.28750000000000009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"/>
  <sheetViews>
    <sheetView zoomScale="145" zoomScaleNormal="145" workbookViewId="0">
      <selection activeCell="K8" sqref="K8"/>
    </sheetView>
  </sheetViews>
  <sheetFormatPr defaultRowHeight="15" x14ac:dyDescent="0.25"/>
  <cols>
    <col min="1" max="1" width="18.42578125" customWidth="1"/>
    <col min="2" max="17" width="5.7109375" customWidth="1"/>
    <col min="20" max="23" width="7.140625" customWidth="1"/>
  </cols>
  <sheetData>
    <row r="1" spans="1:19" ht="11.25" customHeight="1" x14ac:dyDescent="0.25"/>
    <row r="2" spans="1:19" s="1" customFormat="1" ht="15" customHeight="1" x14ac:dyDescent="0.25">
      <c r="A2" s="20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17"/>
    </row>
    <row r="3" spans="1:19" s="1" customFormat="1" ht="15" customHeight="1" x14ac:dyDescent="0.25">
      <c r="A3" s="20" t="s">
        <v>120</v>
      </c>
      <c r="B3" s="15" t="s">
        <v>112</v>
      </c>
      <c r="C3" s="106" t="s">
        <v>108</v>
      </c>
      <c r="D3" s="15" t="s">
        <v>109</v>
      </c>
      <c r="E3" s="11" t="s">
        <v>110</v>
      </c>
      <c r="F3" s="11" t="s">
        <v>111</v>
      </c>
      <c r="G3" s="11" t="s">
        <v>107</v>
      </c>
      <c r="H3" s="11" t="s">
        <v>97</v>
      </c>
      <c r="I3" s="106" t="s">
        <v>96</v>
      </c>
      <c r="J3" s="106" t="s">
        <v>95</v>
      </c>
      <c r="K3" s="106" t="s">
        <v>93</v>
      </c>
      <c r="L3" t="s">
        <v>6</v>
      </c>
      <c r="M3" t="s">
        <v>6</v>
      </c>
      <c r="N3" s="33" t="s">
        <v>89</v>
      </c>
      <c r="O3" s="3"/>
      <c r="P3" s="3"/>
      <c r="Q3" s="3"/>
      <c r="S3" s="17"/>
    </row>
    <row r="4" spans="1:19" s="1" customFormat="1" ht="15" customHeight="1" x14ac:dyDescent="0.25">
      <c r="A4" s="19" t="s">
        <v>120</v>
      </c>
      <c r="B4" s="110" t="s">
        <v>106</v>
      </c>
      <c r="C4" s="110" t="s">
        <v>105</v>
      </c>
      <c r="D4" s="109" t="s">
        <v>104</v>
      </c>
      <c r="E4" s="111" t="s">
        <v>103</v>
      </c>
      <c r="F4" s="103" t="s">
        <v>102</v>
      </c>
      <c r="G4" s="107" t="s">
        <v>101</v>
      </c>
      <c r="H4" s="107" t="s">
        <v>100</v>
      </c>
      <c r="I4" s="103" t="s">
        <v>99</v>
      </c>
      <c r="J4" s="107" t="s">
        <v>98</v>
      </c>
      <c r="K4" s="107" t="s">
        <v>94</v>
      </c>
      <c r="L4" s="104" t="s">
        <v>92</v>
      </c>
      <c r="M4" s="104" t="s">
        <v>91</v>
      </c>
      <c r="N4" s="105" t="s">
        <v>90</v>
      </c>
      <c r="O4" s="3"/>
      <c r="P4" s="3"/>
      <c r="Q4" s="3"/>
      <c r="S4" s="17"/>
    </row>
    <row r="6" spans="1:19" x14ac:dyDescent="0.25">
      <c r="A6" s="11" t="s">
        <v>388</v>
      </c>
      <c r="B6" s="11"/>
      <c r="C6" s="11"/>
      <c r="D6" s="11"/>
      <c r="E6" s="11"/>
    </row>
    <row r="7" spans="1:19" x14ac:dyDescent="0.25">
      <c r="A7" s="108" t="s">
        <v>389</v>
      </c>
      <c r="B7" s="100"/>
      <c r="C7" s="100"/>
      <c r="D7" s="100"/>
      <c r="E7" s="100"/>
    </row>
    <row r="8" spans="1:19" x14ac:dyDescent="0.25">
      <c r="A8" s="33" t="s">
        <v>390</v>
      </c>
      <c r="B8" s="33"/>
      <c r="C8" s="33"/>
      <c r="D8" s="33"/>
      <c r="E8" s="33"/>
    </row>
    <row r="9" spans="1:19" x14ac:dyDescent="0.25">
      <c r="A9" s="106" t="s">
        <v>398</v>
      </c>
      <c r="B9" s="106"/>
      <c r="C9" s="106"/>
      <c r="D9" s="106"/>
      <c r="E9" s="106"/>
      <c r="F9" s="106"/>
      <c r="G9" s="106"/>
      <c r="H9" s="106"/>
    </row>
    <row r="10" spans="1:19" x14ac:dyDescent="0.25">
      <c r="A10" s="48" t="s">
        <v>397</v>
      </c>
    </row>
    <row r="11" spans="1:19" x14ac:dyDescent="0.25">
      <c r="A11" s="15" t="s">
        <v>399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D77F-0E43-499A-A11C-88B275139916}">
  <dimension ref="A1:J61"/>
  <sheetViews>
    <sheetView topLeftCell="A10" workbookViewId="0">
      <selection activeCell="A17" sqref="A17:XFD17"/>
    </sheetView>
  </sheetViews>
  <sheetFormatPr defaultRowHeight="15" x14ac:dyDescent="0.25"/>
  <cols>
    <col min="3" max="10" width="14.42578125" customWidth="1"/>
  </cols>
  <sheetData>
    <row r="1" spans="1:10" x14ac:dyDescent="0.25">
      <c r="A1" t="s">
        <v>240</v>
      </c>
      <c r="B1" t="s">
        <v>241</v>
      </c>
      <c r="C1" t="s">
        <v>242</v>
      </c>
      <c r="D1" t="s">
        <v>243</v>
      </c>
      <c r="E1" t="s">
        <v>244</v>
      </c>
      <c r="F1" t="s">
        <v>245</v>
      </c>
      <c r="G1" t="s">
        <v>246</v>
      </c>
      <c r="H1" t="s">
        <v>247</v>
      </c>
      <c r="I1" t="s">
        <v>248</v>
      </c>
      <c r="J1" t="s">
        <v>249</v>
      </c>
    </row>
    <row r="2" spans="1:10" x14ac:dyDescent="0.25">
      <c r="A2">
        <v>1</v>
      </c>
      <c r="B2" t="s">
        <v>48</v>
      </c>
      <c r="C2" t="s">
        <v>250</v>
      </c>
      <c r="D2" t="s">
        <v>182</v>
      </c>
      <c r="E2" t="s">
        <v>251</v>
      </c>
      <c r="F2" t="s">
        <v>252</v>
      </c>
      <c r="G2" t="s">
        <v>253</v>
      </c>
      <c r="H2" t="s">
        <v>254</v>
      </c>
    </row>
    <row r="3" spans="1:10" x14ac:dyDescent="0.25">
      <c r="A3">
        <v>2</v>
      </c>
      <c r="B3" t="s">
        <v>49</v>
      </c>
      <c r="C3" t="s">
        <v>255</v>
      </c>
      <c r="D3" t="s">
        <v>183</v>
      </c>
      <c r="E3" t="s">
        <v>256</v>
      </c>
      <c r="F3" t="s">
        <v>257</v>
      </c>
      <c r="G3" t="s">
        <v>258</v>
      </c>
      <c r="H3" t="s">
        <v>259</v>
      </c>
    </row>
    <row r="4" spans="1:10" x14ac:dyDescent="0.25">
      <c r="A4">
        <v>7</v>
      </c>
      <c r="B4" t="s">
        <v>19</v>
      </c>
      <c r="C4" t="s">
        <v>253</v>
      </c>
      <c r="D4" t="s">
        <v>260</v>
      </c>
      <c r="E4" t="s">
        <v>261</v>
      </c>
      <c r="F4" t="s">
        <v>262</v>
      </c>
    </row>
    <row r="5" spans="1:10" x14ac:dyDescent="0.25">
      <c r="A5">
        <v>8</v>
      </c>
      <c r="B5" t="s">
        <v>20</v>
      </c>
      <c r="C5" t="s">
        <v>259</v>
      </c>
      <c r="D5" t="s">
        <v>263</v>
      </c>
      <c r="E5" t="s">
        <v>264</v>
      </c>
      <c r="F5" t="s">
        <v>265</v>
      </c>
      <c r="G5" t="s">
        <v>266</v>
      </c>
      <c r="H5" t="s">
        <v>267</v>
      </c>
      <c r="I5" t="s">
        <v>256</v>
      </c>
      <c r="J5" t="s">
        <v>166</v>
      </c>
    </row>
    <row r="6" spans="1:10" x14ac:dyDescent="0.25">
      <c r="A6">
        <v>9</v>
      </c>
      <c r="B6" t="s">
        <v>21</v>
      </c>
      <c r="C6" t="s">
        <v>253</v>
      </c>
      <c r="D6" t="s">
        <v>268</v>
      </c>
      <c r="E6" t="s">
        <v>269</v>
      </c>
      <c r="F6" t="s">
        <v>270</v>
      </c>
      <c r="G6" t="s">
        <v>271</v>
      </c>
      <c r="H6" t="s">
        <v>261</v>
      </c>
      <c r="I6" t="s">
        <v>272</v>
      </c>
      <c r="J6" t="s">
        <v>165</v>
      </c>
    </row>
    <row r="7" spans="1:10" x14ac:dyDescent="0.25">
      <c r="A7">
        <v>10</v>
      </c>
      <c r="B7" t="s">
        <v>22</v>
      </c>
      <c r="C7" t="s">
        <v>259</v>
      </c>
      <c r="D7" t="s">
        <v>273</v>
      </c>
      <c r="E7" t="s">
        <v>252</v>
      </c>
      <c r="F7" t="s">
        <v>274</v>
      </c>
      <c r="G7" t="s">
        <v>275</v>
      </c>
      <c r="H7" t="s">
        <v>254</v>
      </c>
    </row>
    <row r="8" spans="1:10" x14ac:dyDescent="0.25">
      <c r="A8">
        <v>11</v>
      </c>
      <c r="B8" t="s">
        <v>23</v>
      </c>
      <c r="C8" t="s">
        <v>253</v>
      </c>
      <c r="D8" t="s">
        <v>276</v>
      </c>
      <c r="E8" t="s">
        <v>277</v>
      </c>
      <c r="F8" t="s">
        <v>278</v>
      </c>
      <c r="G8" t="s">
        <v>279</v>
      </c>
      <c r="H8" t="s">
        <v>280</v>
      </c>
      <c r="I8" t="s">
        <v>281</v>
      </c>
    </row>
    <row r="9" spans="1:10" x14ac:dyDescent="0.25">
      <c r="A9">
        <v>14</v>
      </c>
      <c r="B9" t="s">
        <v>24</v>
      </c>
      <c r="C9" t="s">
        <v>282</v>
      </c>
      <c r="D9" t="s">
        <v>283</v>
      </c>
      <c r="E9" t="s">
        <v>259</v>
      </c>
      <c r="F9" t="s">
        <v>265</v>
      </c>
      <c r="G9" t="s">
        <v>258</v>
      </c>
      <c r="H9" t="s">
        <v>261</v>
      </c>
      <c r="I9" t="s">
        <v>256</v>
      </c>
    </row>
    <row r="10" spans="1:10" x14ac:dyDescent="0.25">
      <c r="A10">
        <v>19</v>
      </c>
      <c r="B10" t="s">
        <v>11</v>
      </c>
      <c r="C10" t="s">
        <v>284</v>
      </c>
      <c r="D10" t="s">
        <v>260</v>
      </c>
      <c r="E10" t="s">
        <v>285</v>
      </c>
      <c r="F10" t="s">
        <v>251</v>
      </c>
      <c r="G10" t="s">
        <v>286</v>
      </c>
    </row>
    <row r="11" spans="1:10" x14ac:dyDescent="0.25">
      <c r="A11">
        <v>20</v>
      </c>
      <c r="B11" t="s">
        <v>236</v>
      </c>
      <c r="C11" t="s">
        <v>287</v>
      </c>
      <c r="D11" t="s">
        <v>273</v>
      </c>
      <c r="E11" t="s">
        <v>288</v>
      </c>
      <c r="F11" t="s">
        <v>256</v>
      </c>
      <c r="G11" t="s">
        <v>289</v>
      </c>
      <c r="H11" t="s">
        <v>290</v>
      </c>
      <c r="I11" t="s">
        <v>291</v>
      </c>
      <c r="J11" t="s">
        <v>283</v>
      </c>
    </row>
    <row r="12" spans="1:10" x14ac:dyDescent="0.25">
      <c r="A12">
        <v>21</v>
      </c>
      <c r="B12" t="s">
        <v>38</v>
      </c>
      <c r="C12" t="s">
        <v>250</v>
      </c>
      <c r="D12" t="s">
        <v>268</v>
      </c>
      <c r="E12" t="s">
        <v>182</v>
      </c>
      <c r="F12" t="s">
        <v>292</v>
      </c>
      <c r="G12" t="s">
        <v>293</v>
      </c>
      <c r="H12" t="s">
        <v>265</v>
      </c>
      <c r="I12" t="s">
        <v>166</v>
      </c>
      <c r="J12" t="s">
        <v>283</v>
      </c>
    </row>
    <row r="13" spans="1:10" x14ac:dyDescent="0.25">
      <c r="A13">
        <v>22</v>
      </c>
      <c r="B13" t="s">
        <v>39</v>
      </c>
      <c r="C13" t="s">
        <v>255</v>
      </c>
      <c r="D13" t="s">
        <v>276</v>
      </c>
      <c r="E13" t="s">
        <v>183</v>
      </c>
      <c r="F13" t="s">
        <v>294</v>
      </c>
      <c r="G13" t="s">
        <v>282</v>
      </c>
      <c r="H13" t="s">
        <v>281</v>
      </c>
      <c r="I13" t="s">
        <v>165</v>
      </c>
    </row>
    <row r="14" spans="1:10" x14ac:dyDescent="0.25">
      <c r="A14">
        <v>34</v>
      </c>
      <c r="B14" t="s">
        <v>113</v>
      </c>
      <c r="C14" t="s">
        <v>295</v>
      </c>
      <c r="D14" t="s">
        <v>276</v>
      </c>
      <c r="E14" t="s">
        <v>274</v>
      </c>
      <c r="F14" t="s">
        <v>296</v>
      </c>
      <c r="G14" t="s">
        <v>270</v>
      </c>
      <c r="H14" t="s">
        <v>254</v>
      </c>
    </row>
    <row r="15" spans="1:10" x14ac:dyDescent="0.25">
      <c r="A15">
        <v>35</v>
      </c>
      <c r="B15" t="s">
        <v>40</v>
      </c>
      <c r="C15" t="s">
        <v>297</v>
      </c>
      <c r="D15" t="s">
        <v>268</v>
      </c>
      <c r="E15" t="s">
        <v>298</v>
      </c>
      <c r="F15" t="s">
        <v>278</v>
      </c>
      <c r="G15" t="s">
        <v>299</v>
      </c>
      <c r="H15" t="s">
        <v>300</v>
      </c>
    </row>
    <row r="16" spans="1:10" x14ac:dyDescent="0.25">
      <c r="A16">
        <v>36</v>
      </c>
      <c r="B16" t="s">
        <v>50</v>
      </c>
      <c r="C16" t="s">
        <v>288</v>
      </c>
      <c r="D16" t="s">
        <v>273</v>
      </c>
      <c r="E16" t="s">
        <v>301</v>
      </c>
      <c r="F16" t="s">
        <v>293</v>
      </c>
      <c r="G16" t="s">
        <v>283</v>
      </c>
    </row>
    <row r="17" spans="1:9" x14ac:dyDescent="0.25">
      <c r="A17">
        <v>37</v>
      </c>
      <c r="B17" t="s">
        <v>35</v>
      </c>
      <c r="C17" t="s">
        <v>285</v>
      </c>
      <c r="D17" t="s">
        <v>302</v>
      </c>
      <c r="E17" t="s">
        <v>165</v>
      </c>
      <c r="F17" t="s">
        <v>292</v>
      </c>
      <c r="G17" t="s">
        <v>258</v>
      </c>
      <c r="H17" t="s">
        <v>286</v>
      </c>
      <c r="I17" t="s">
        <v>265</v>
      </c>
    </row>
    <row r="18" spans="1:9" x14ac:dyDescent="0.25">
      <c r="A18">
        <v>38</v>
      </c>
      <c r="B18" t="s">
        <v>303</v>
      </c>
      <c r="C18" t="s">
        <v>304</v>
      </c>
      <c r="D18" t="s">
        <v>174</v>
      </c>
      <c r="E18" t="s">
        <v>166</v>
      </c>
      <c r="F18" t="s">
        <v>294</v>
      </c>
      <c r="G18" t="s">
        <v>291</v>
      </c>
      <c r="H18" t="s">
        <v>281</v>
      </c>
      <c r="I18" t="s">
        <v>254</v>
      </c>
    </row>
    <row r="19" spans="1:9" x14ac:dyDescent="0.25">
      <c r="A19">
        <v>39</v>
      </c>
      <c r="B19" t="s">
        <v>33</v>
      </c>
      <c r="C19" t="s">
        <v>284</v>
      </c>
      <c r="D19" t="s">
        <v>172</v>
      </c>
      <c r="E19" t="s">
        <v>165</v>
      </c>
      <c r="F19" t="s">
        <v>270</v>
      </c>
      <c r="G19" t="s">
        <v>267</v>
      </c>
      <c r="H19" t="s">
        <v>292</v>
      </c>
    </row>
    <row r="20" spans="1:9" x14ac:dyDescent="0.25">
      <c r="A20">
        <v>40</v>
      </c>
      <c r="B20" t="s">
        <v>31</v>
      </c>
      <c r="C20" t="s">
        <v>287</v>
      </c>
      <c r="D20" t="s">
        <v>173</v>
      </c>
      <c r="E20" t="s">
        <v>166</v>
      </c>
      <c r="F20" t="s">
        <v>300</v>
      </c>
      <c r="G20" t="s">
        <v>261</v>
      </c>
      <c r="H20" t="s">
        <v>294</v>
      </c>
    </row>
    <row r="21" spans="1:9" x14ac:dyDescent="0.25">
      <c r="A21">
        <v>41</v>
      </c>
      <c r="B21" t="s">
        <v>305</v>
      </c>
      <c r="C21" t="s">
        <v>306</v>
      </c>
    </row>
    <row r="22" spans="1:9" x14ac:dyDescent="0.25">
      <c r="A22">
        <v>42</v>
      </c>
      <c r="B22" t="s">
        <v>307</v>
      </c>
      <c r="C22" t="s">
        <v>308</v>
      </c>
    </row>
    <row r="23" spans="1:9" x14ac:dyDescent="0.25">
      <c r="A23">
        <v>46</v>
      </c>
      <c r="B23" t="s">
        <v>51</v>
      </c>
      <c r="C23" t="s">
        <v>309</v>
      </c>
      <c r="D23" t="s">
        <v>259</v>
      </c>
      <c r="E23" t="s">
        <v>310</v>
      </c>
      <c r="F23" t="s">
        <v>251</v>
      </c>
      <c r="G23" t="s">
        <v>275</v>
      </c>
    </row>
    <row r="24" spans="1:9" x14ac:dyDescent="0.25">
      <c r="A24">
        <v>47</v>
      </c>
      <c r="B24" t="s">
        <v>29</v>
      </c>
      <c r="C24" t="s">
        <v>311</v>
      </c>
      <c r="D24" t="s">
        <v>253</v>
      </c>
      <c r="E24" t="s">
        <v>312</v>
      </c>
      <c r="F24" t="s">
        <v>256</v>
      </c>
      <c r="G24" t="s">
        <v>283</v>
      </c>
      <c r="H24" t="s">
        <v>290</v>
      </c>
      <c r="I24" t="s">
        <v>280</v>
      </c>
    </row>
    <row r="25" spans="1:9" x14ac:dyDescent="0.25">
      <c r="A25">
        <v>53</v>
      </c>
      <c r="B25" t="s">
        <v>52</v>
      </c>
      <c r="C25" t="s">
        <v>309</v>
      </c>
      <c r="D25" t="s">
        <v>313</v>
      </c>
      <c r="E25" t="s">
        <v>270</v>
      </c>
      <c r="F25" t="s">
        <v>274</v>
      </c>
      <c r="G25" t="s">
        <v>295</v>
      </c>
      <c r="H25" t="s">
        <v>267</v>
      </c>
      <c r="I25" t="s">
        <v>259</v>
      </c>
    </row>
    <row r="26" spans="1:9" x14ac:dyDescent="0.25">
      <c r="A26">
        <v>54</v>
      </c>
      <c r="B26" t="s">
        <v>32</v>
      </c>
      <c r="C26" t="s">
        <v>311</v>
      </c>
      <c r="D26" t="s">
        <v>314</v>
      </c>
      <c r="E26" t="s">
        <v>300</v>
      </c>
      <c r="F26" t="s">
        <v>278</v>
      </c>
      <c r="G26" t="s">
        <v>297</v>
      </c>
      <c r="H26" t="s">
        <v>261</v>
      </c>
      <c r="I26" t="s">
        <v>294</v>
      </c>
    </row>
    <row r="27" spans="1:9" x14ac:dyDescent="0.25">
      <c r="A27">
        <v>55</v>
      </c>
      <c r="B27" t="s">
        <v>9</v>
      </c>
      <c r="C27" t="s">
        <v>298</v>
      </c>
      <c r="D27" t="s">
        <v>315</v>
      </c>
      <c r="E27" t="s">
        <v>316</v>
      </c>
      <c r="F27" t="s">
        <v>270</v>
      </c>
      <c r="G27" t="s">
        <v>272</v>
      </c>
    </row>
    <row r="28" spans="1:9" x14ac:dyDescent="0.25">
      <c r="A28">
        <v>59</v>
      </c>
      <c r="B28" t="s">
        <v>13</v>
      </c>
      <c r="C28" t="s">
        <v>301</v>
      </c>
      <c r="D28" t="s">
        <v>262</v>
      </c>
      <c r="E28" t="s">
        <v>259</v>
      </c>
      <c r="F28" t="s">
        <v>277</v>
      </c>
      <c r="G28" t="s">
        <v>296</v>
      </c>
      <c r="H28" t="s">
        <v>267</v>
      </c>
    </row>
    <row r="29" spans="1:9" x14ac:dyDescent="0.25">
      <c r="A29">
        <v>60</v>
      </c>
      <c r="B29" t="s">
        <v>25</v>
      </c>
      <c r="C29" t="s">
        <v>289</v>
      </c>
      <c r="D29" t="s">
        <v>317</v>
      </c>
      <c r="E29" t="s">
        <v>253</v>
      </c>
      <c r="F29" t="s">
        <v>257</v>
      </c>
      <c r="G29" t="s">
        <v>299</v>
      </c>
      <c r="H29" t="s">
        <v>261</v>
      </c>
    </row>
    <row r="30" spans="1:9" x14ac:dyDescent="0.25">
      <c r="A30">
        <v>3</v>
      </c>
      <c r="B30" t="s">
        <v>17</v>
      </c>
      <c r="C30" t="s">
        <v>250</v>
      </c>
      <c r="D30" t="s">
        <v>182</v>
      </c>
      <c r="E30" t="s">
        <v>270</v>
      </c>
      <c r="F30" t="s">
        <v>277</v>
      </c>
      <c r="G30" t="s">
        <v>267</v>
      </c>
      <c r="H30" t="s">
        <v>292</v>
      </c>
    </row>
    <row r="31" spans="1:9" x14ac:dyDescent="0.25">
      <c r="A31">
        <v>4</v>
      </c>
      <c r="B31" t="s">
        <v>53</v>
      </c>
      <c r="C31" t="s">
        <v>165</v>
      </c>
      <c r="D31" t="s">
        <v>269</v>
      </c>
      <c r="E31" t="s">
        <v>259</v>
      </c>
      <c r="F31" t="s">
        <v>275</v>
      </c>
    </row>
    <row r="32" spans="1:9" x14ac:dyDescent="0.25">
      <c r="A32">
        <v>5</v>
      </c>
      <c r="B32" t="s">
        <v>54</v>
      </c>
      <c r="C32" t="s">
        <v>166</v>
      </c>
      <c r="D32" t="s">
        <v>264</v>
      </c>
      <c r="E32" t="s">
        <v>253</v>
      </c>
      <c r="F32" t="s">
        <v>280</v>
      </c>
    </row>
    <row r="33" spans="1:9" x14ac:dyDescent="0.25">
      <c r="A33">
        <v>6</v>
      </c>
      <c r="B33" t="s">
        <v>18</v>
      </c>
      <c r="C33" t="s">
        <v>255</v>
      </c>
      <c r="D33" t="s">
        <v>183</v>
      </c>
      <c r="E33" t="s">
        <v>300</v>
      </c>
      <c r="F33" t="s">
        <v>316</v>
      </c>
      <c r="G33" t="s">
        <v>283</v>
      </c>
      <c r="H33" t="s">
        <v>261</v>
      </c>
      <c r="I33" t="s">
        <v>294</v>
      </c>
    </row>
    <row r="34" spans="1:9" x14ac:dyDescent="0.25">
      <c r="A34">
        <v>12</v>
      </c>
      <c r="B34" t="s">
        <v>46</v>
      </c>
      <c r="C34" t="s">
        <v>250</v>
      </c>
      <c r="D34" t="s">
        <v>302</v>
      </c>
      <c r="E34" t="s">
        <v>292</v>
      </c>
      <c r="F34" t="s">
        <v>265</v>
      </c>
    </row>
    <row r="35" spans="1:9" x14ac:dyDescent="0.25">
      <c r="A35">
        <v>13</v>
      </c>
      <c r="B35" t="s">
        <v>16</v>
      </c>
      <c r="C35" t="s">
        <v>255</v>
      </c>
      <c r="D35" t="s">
        <v>315</v>
      </c>
      <c r="E35" t="s">
        <v>294</v>
      </c>
      <c r="F35" t="s">
        <v>281</v>
      </c>
    </row>
    <row r="36" spans="1:9" x14ac:dyDescent="0.25">
      <c r="A36">
        <v>15</v>
      </c>
      <c r="B36" t="s">
        <v>26</v>
      </c>
      <c r="C36" t="s">
        <v>301</v>
      </c>
      <c r="D36" t="s">
        <v>264</v>
      </c>
      <c r="E36" t="s">
        <v>165</v>
      </c>
      <c r="F36" t="s">
        <v>270</v>
      </c>
      <c r="G36" t="s">
        <v>310</v>
      </c>
      <c r="H36" t="s">
        <v>275</v>
      </c>
      <c r="I36" t="s">
        <v>292</v>
      </c>
    </row>
    <row r="37" spans="1:9" x14ac:dyDescent="0.25">
      <c r="A37">
        <v>16</v>
      </c>
      <c r="B37" t="s">
        <v>27</v>
      </c>
      <c r="C37" t="s">
        <v>298</v>
      </c>
      <c r="D37" t="s">
        <v>269</v>
      </c>
      <c r="E37" t="s">
        <v>166</v>
      </c>
      <c r="F37" t="s">
        <v>300</v>
      </c>
      <c r="G37" t="s">
        <v>312</v>
      </c>
      <c r="H37" t="s">
        <v>280</v>
      </c>
      <c r="I37" t="s">
        <v>294</v>
      </c>
    </row>
    <row r="38" spans="1:9" x14ac:dyDescent="0.25">
      <c r="A38">
        <v>17</v>
      </c>
      <c r="B38" t="s">
        <v>15</v>
      </c>
      <c r="C38" t="s">
        <v>284</v>
      </c>
      <c r="D38" t="s">
        <v>295</v>
      </c>
      <c r="E38" t="s">
        <v>292</v>
      </c>
      <c r="F38" t="s">
        <v>265</v>
      </c>
      <c r="G38" t="s">
        <v>286</v>
      </c>
    </row>
    <row r="39" spans="1:9" x14ac:dyDescent="0.25">
      <c r="A39">
        <v>18</v>
      </c>
      <c r="B39" t="s">
        <v>55</v>
      </c>
      <c r="C39" t="s">
        <v>287</v>
      </c>
      <c r="D39" t="s">
        <v>297</v>
      </c>
      <c r="E39" t="s">
        <v>294</v>
      </c>
      <c r="F39" t="s">
        <v>281</v>
      </c>
      <c r="G39" t="s">
        <v>291</v>
      </c>
    </row>
    <row r="40" spans="1:9" x14ac:dyDescent="0.25">
      <c r="A40">
        <v>23</v>
      </c>
      <c r="B40" t="s">
        <v>45</v>
      </c>
      <c r="C40" t="s">
        <v>284</v>
      </c>
      <c r="D40" t="s">
        <v>262</v>
      </c>
      <c r="E40" t="s">
        <v>263</v>
      </c>
      <c r="F40" t="s">
        <v>259</v>
      </c>
      <c r="G40" t="s">
        <v>264</v>
      </c>
      <c r="H40" t="s">
        <v>275</v>
      </c>
      <c r="I40" t="s">
        <v>286</v>
      </c>
    </row>
    <row r="41" spans="1:9" x14ac:dyDescent="0.25">
      <c r="A41">
        <v>24</v>
      </c>
      <c r="B41" t="s">
        <v>44</v>
      </c>
      <c r="C41" t="s">
        <v>287</v>
      </c>
      <c r="D41" t="s">
        <v>174</v>
      </c>
      <c r="E41" t="s">
        <v>314</v>
      </c>
      <c r="F41" t="s">
        <v>253</v>
      </c>
      <c r="G41" t="s">
        <v>269</v>
      </c>
      <c r="H41" t="s">
        <v>280</v>
      </c>
      <c r="I41" t="s">
        <v>291</v>
      </c>
    </row>
    <row r="42" spans="1:9" x14ac:dyDescent="0.25">
      <c r="A42">
        <v>25</v>
      </c>
      <c r="B42" t="s">
        <v>43</v>
      </c>
      <c r="C42" t="s">
        <v>310</v>
      </c>
      <c r="D42" t="s">
        <v>173</v>
      </c>
      <c r="E42" t="s">
        <v>251</v>
      </c>
      <c r="F42" t="s">
        <v>266</v>
      </c>
    </row>
    <row r="43" spans="1:9" x14ac:dyDescent="0.25">
      <c r="A43">
        <v>26</v>
      </c>
      <c r="B43" t="s">
        <v>14</v>
      </c>
      <c r="C43" t="s">
        <v>312</v>
      </c>
      <c r="D43" t="s">
        <v>172</v>
      </c>
      <c r="E43" t="s">
        <v>256</v>
      </c>
      <c r="F43" t="s">
        <v>290</v>
      </c>
    </row>
    <row r="44" spans="1:9" x14ac:dyDescent="0.25">
      <c r="A44">
        <v>27</v>
      </c>
      <c r="B44" t="s">
        <v>56</v>
      </c>
      <c r="C44" t="s">
        <v>274</v>
      </c>
      <c r="D44" t="s">
        <v>259</v>
      </c>
      <c r="E44" t="s">
        <v>266</v>
      </c>
      <c r="F44" t="s">
        <v>275</v>
      </c>
    </row>
    <row r="45" spans="1:9" x14ac:dyDescent="0.25">
      <c r="A45">
        <v>28</v>
      </c>
      <c r="B45" t="s">
        <v>57</v>
      </c>
      <c r="C45" t="s">
        <v>278</v>
      </c>
      <c r="D45" t="s">
        <v>253</v>
      </c>
      <c r="E45" t="s">
        <v>283</v>
      </c>
      <c r="F45" t="s">
        <v>280</v>
      </c>
    </row>
    <row r="46" spans="1:9" x14ac:dyDescent="0.25">
      <c r="A46">
        <v>29</v>
      </c>
      <c r="B46" t="s">
        <v>41</v>
      </c>
      <c r="C46" t="s">
        <v>301</v>
      </c>
      <c r="D46" t="s">
        <v>265</v>
      </c>
      <c r="E46" t="s">
        <v>252</v>
      </c>
      <c r="F46" t="s">
        <v>256</v>
      </c>
    </row>
    <row r="47" spans="1:9" x14ac:dyDescent="0.25">
      <c r="A47">
        <v>30</v>
      </c>
      <c r="B47" t="s">
        <v>37</v>
      </c>
      <c r="C47" t="s">
        <v>298</v>
      </c>
      <c r="D47" t="s">
        <v>270</v>
      </c>
      <c r="E47" t="s">
        <v>293</v>
      </c>
      <c r="F47" t="s">
        <v>272</v>
      </c>
    </row>
    <row r="48" spans="1:9" x14ac:dyDescent="0.25">
      <c r="A48">
        <v>31</v>
      </c>
      <c r="B48" t="s">
        <v>58</v>
      </c>
      <c r="C48" t="s">
        <v>315</v>
      </c>
      <c r="D48" t="s">
        <v>174</v>
      </c>
      <c r="E48" t="s">
        <v>313</v>
      </c>
      <c r="F48" t="s">
        <v>316</v>
      </c>
      <c r="G48" t="s">
        <v>258</v>
      </c>
      <c r="H48" t="s">
        <v>251</v>
      </c>
    </row>
    <row r="49" spans="1:9" x14ac:dyDescent="0.25">
      <c r="A49">
        <v>32</v>
      </c>
      <c r="B49" t="s">
        <v>87</v>
      </c>
      <c r="C49" t="s">
        <v>309</v>
      </c>
      <c r="D49" t="s">
        <v>173</v>
      </c>
      <c r="E49" t="s">
        <v>295</v>
      </c>
      <c r="F49" t="s">
        <v>259</v>
      </c>
      <c r="G49" t="s">
        <v>267</v>
      </c>
    </row>
    <row r="50" spans="1:9" x14ac:dyDescent="0.25">
      <c r="A50">
        <v>33</v>
      </c>
      <c r="B50" t="s">
        <v>47</v>
      </c>
      <c r="C50" t="s">
        <v>311</v>
      </c>
      <c r="D50" t="s">
        <v>172</v>
      </c>
      <c r="E50" t="s">
        <v>297</v>
      </c>
      <c r="F50" t="s">
        <v>253</v>
      </c>
      <c r="G50" t="s">
        <v>261</v>
      </c>
    </row>
    <row r="51" spans="1:9" x14ac:dyDescent="0.25">
      <c r="A51">
        <v>43</v>
      </c>
      <c r="B51" t="s">
        <v>42</v>
      </c>
      <c r="C51" t="s">
        <v>309</v>
      </c>
      <c r="D51" t="s">
        <v>273</v>
      </c>
      <c r="E51" t="s">
        <v>317</v>
      </c>
      <c r="F51" t="s">
        <v>292</v>
      </c>
      <c r="G51" t="s">
        <v>265</v>
      </c>
    </row>
    <row r="52" spans="1:9" x14ac:dyDescent="0.25">
      <c r="A52">
        <v>44</v>
      </c>
      <c r="B52" t="s">
        <v>30</v>
      </c>
      <c r="C52" t="s">
        <v>311</v>
      </c>
      <c r="D52" t="s">
        <v>276</v>
      </c>
      <c r="E52" t="s">
        <v>302</v>
      </c>
      <c r="F52" t="s">
        <v>294</v>
      </c>
      <c r="G52" t="s">
        <v>281</v>
      </c>
    </row>
    <row r="53" spans="1:9" x14ac:dyDescent="0.25">
      <c r="A53">
        <v>45</v>
      </c>
      <c r="B53" t="s">
        <v>28</v>
      </c>
      <c r="C53" t="s">
        <v>304</v>
      </c>
      <c r="D53" t="s">
        <v>268</v>
      </c>
      <c r="E53" t="s">
        <v>253</v>
      </c>
      <c r="F53" t="s">
        <v>288</v>
      </c>
      <c r="G53" t="s">
        <v>261</v>
      </c>
    </row>
    <row r="54" spans="1:9" x14ac:dyDescent="0.25">
      <c r="A54">
        <v>48</v>
      </c>
      <c r="B54" t="s">
        <v>36</v>
      </c>
      <c r="C54" t="s">
        <v>314</v>
      </c>
      <c r="D54" t="s">
        <v>262</v>
      </c>
      <c r="E54" t="s">
        <v>265</v>
      </c>
      <c r="F54" t="s">
        <v>293</v>
      </c>
      <c r="G54" t="s">
        <v>252</v>
      </c>
      <c r="H54" t="s">
        <v>256</v>
      </c>
      <c r="I54" t="s">
        <v>291</v>
      </c>
    </row>
    <row r="55" spans="1:9" x14ac:dyDescent="0.25">
      <c r="A55">
        <v>49</v>
      </c>
      <c r="B55" t="s">
        <v>59</v>
      </c>
      <c r="C55" t="s">
        <v>174</v>
      </c>
      <c r="D55" t="s">
        <v>259</v>
      </c>
    </row>
    <row r="56" spans="1:9" x14ac:dyDescent="0.25">
      <c r="A56">
        <v>50</v>
      </c>
      <c r="B56" t="s">
        <v>60</v>
      </c>
      <c r="C56" t="s">
        <v>173</v>
      </c>
      <c r="D56" t="s">
        <v>253</v>
      </c>
    </row>
    <row r="57" spans="1:9" x14ac:dyDescent="0.25">
      <c r="A57">
        <v>51</v>
      </c>
      <c r="B57" t="s">
        <v>61</v>
      </c>
      <c r="C57" t="s">
        <v>172</v>
      </c>
      <c r="D57" t="s">
        <v>282</v>
      </c>
      <c r="E57" t="s">
        <v>277</v>
      </c>
    </row>
    <row r="58" spans="1:9" x14ac:dyDescent="0.25">
      <c r="A58">
        <v>52</v>
      </c>
      <c r="B58" t="s">
        <v>62</v>
      </c>
      <c r="C58" t="s">
        <v>313</v>
      </c>
      <c r="D58" t="s">
        <v>263</v>
      </c>
      <c r="E58" t="s">
        <v>270</v>
      </c>
      <c r="F58" t="s">
        <v>316</v>
      </c>
      <c r="G58" t="s">
        <v>272</v>
      </c>
      <c r="H58" t="s">
        <v>286</v>
      </c>
    </row>
    <row r="59" spans="1:9" x14ac:dyDescent="0.25">
      <c r="A59">
        <v>56</v>
      </c>
      <c r="B59" t="s">
        <v>12</v>
      </c>
      <c r="C59" t="s">
        <v>288</v>
      </c>
      <c r="D59" t="s">
        <v>260</v>
      </c>
      <c r="E59" t="s">
        <v>257</v>
      </c>
    </row>
    <row r="60" spans="1:9" x14ac:dyDescent="0.25">
      <c r="A60">
        <v>57</v>
      </c>
      <c r="B60" t="s">
        <v>63</v>
      </c>
      <c r="C60" t="s">
        <v>285</v>
      </c>
      <c r="D60" t="s">
        <v>263</v>
      </c>
      <c r="E60" t="s">
        <v>270</v>
      </c>
      <c r="F60" t="s">
        <v>275</v>
      </c>
      <c r="G60" t="s">
        <v>292</v>
      </c>
    </row>
    <row r="61" spans="1:9" x14ac:dyDescent="0.25">
      <c r="A61">
        <v>58</v>
      </c>
      <c r="B61" t="s">
        <v>64</v>
      </c>
      <c r="C61" t="s">
        <v>304</v>
      </c>
      <c r="D61" t="s">
        <v>317</v>
      </c>
      <c r="E61" t="s">
        <v>300</v>
      </c>
      <c r="F61" t="s">
        <v>280</v>
      </c>
      <c r="G61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SensorBoard</vt:lpstr>
      <vt:lpstr>MotorBoard</vt:lpstr>
      <vt:lpstr>TMP63</vt:lpstr>
      <vt:lpstr>Timers</vt:lpstr>
      <vt:lpstr>Pins</vt:lpstr>
      <vt:lpstr>PCB size</vt:lpstr>
      <vt:lpstr>J5</vt:lpstr>
      <vt:lpstr>PINCM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Valvano, Jonathan W</dc:creator>
  <cp:lastModifiedBy>Jonathan Valvano</cp:lastModifiedBy>
  <cp:lastPrinted>2017-11-01T22:05:15Z</cp:lastPrinted>
  <dcterms:created xsi:type="dcterms:W3CDTF">2017-02-14T20:55:28Z</dcterms:created>
  <dcterms:modified xsi:type="dcterms:W3CDTF">2025-12-23T17:35:14Z</dcterms:modified>
</cp:coreProperties>
</file>